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2009г факт" sheetId="1" r:id="rId1"/>
    <sheet name="2010 г план" sheetId="2" r:id="rId2"/>
  </sheets>
  <externalReferences>
    <externalReference r:id="rId5"/>
  </externalReferences>
  <definedNames>
    <definedName name="_xlnm.Print_Area" localSheetId="0">'2009г факт'!$A$1:$C$136</definedName>
    <definedName name="_xlnm.Print_Area" localSheetId="1">'2010 г план'!$A$1:$C$131</definedName>
  </definedNames>
  <calcPr fullCalcOnLoad="1"/>
</workbook>
</file>

<file path=xl/sharedStrings.xml><?xml version="1.0" encoding="utf-8"?>
<sst xmlns="http://schemas.openxmlformats.org/spreadsheetml/2006/main" count="334" uniqueCount="200">
  <si>
    <t xml:space="preserve">Калькуляционные статьи затрат    </t>
  </si>
  <si>
    <t>ФАКТ           2009г</t>
  </si>
  <si>
    <t>Выработка тепловой энергии, Гкал</t>
  </si>
  <si>
    <t>Покупка тепловой энергии,  Гкал</t>
  </si>
  <si>
    <t>-</t>
  </si>
  <si>
    <t xml:space="preserve">Ресурсы всего, Гкал </t>
  </si>
  <si>
    <t>- Собственные нужды котельной, Гкал</t>
  </si>
  <si>
    <t>- Потери тепловой энергии, Гкал</t>
  </si>
  <si>
    <t>- Потери и собственные нужды в % к выработке</t>
  </si>
  <si>
    <t>Полезный отпуск, Гкал</t>
  </si>
  <si>
    <t xml:space="preserve">1.     </t>
  </si>
  <si>
    <t>1.1</t>
  </si>
  <si>
    <t>Вид применяемого топлива</t>
  </si>
  <si>
    <t>газ</t>
  </si>
  <si>
    <t>1.1.1</t>
  </si>
  <si>
    <t>Объем топлива</t>
  </si>
  <si>
    <t>1.1.2</t>
  </si>
  <si>
    <t>Цена топлива, в том числе:</t>
  </si>
  <si>
    <t>1.1.3</t>
  </si>
  <si>
    <t>тариф транспортировки топлива</t>
  </si>
  <si>
    <t>Условное топливо всего, т.у.т</t>
  </si>
  <si>
    <t>в т.ч. в расчете на 1 Гкал, кг.у.т.</t>
  </si>
  <si>
    <t xml:space="preserve">2.     </t>
  </si>
  <si>
    <t xml:space="preserve">Вода на технологические цели, тыс. руб.          </t>
  </si>
  <si>
    <t>2.1.</t>
  </si>
  <si>
    <t>Холодная вода, тыс. руб.</t>
  </si>
  <si>
    <r>
      <t>в т.ч. в расчете на 1 Гкал, м</t>
    </r>
    <r>
      <rPr>
        <i/>
        <vertAlign val="superscript"/>
        <sz val="12"/>
        <rFont val="Times New Roman"/>
        <family val="1"/>
      </rPr>
      <t xml:space="preserve">3 </t>
    </r>
  </si>
  <si>
    <t>2.2</t>
  </si>
  <si>
    <t>Вспомогательные материалы (реагенты) для ХВО,тыс.руб.</t>
  </si>
  <si>
    <t>2.2.1</t>
  </si>
  <si>
    <t>соль,т</t>
  </si>
  <si>
    <t>цена соли, за 1 т, руб.</t>
  </si>
  <si>
    <t>2.2.2</t>
  </si>
  <si>
    <t>спирт, л</t>
  </si>
  <si>
    <t>цена за 1 л, руб.</t>
  </si>
  <si>
    <t>2.3</t>
  </si>
  <si>
    <t>Стоки, тыс.руб.</t>
  </si>
  <si>
    <t>стоки, тыс.куб.м.</t>
  </si>
  <si>
    <t>цена за 1 куб.м. руб.</t>
  </si>
  <si>
    <t>3.</t>
  </si>
  <si>
    <t>Электроэнергия, на технологические цели, всего, тыс.руб. (ЧЧИ 4500 - ВН)</t>
  </si>
  <si>
    <t>электроэнергия, тыс.руб.</t>
  </si>
  <si>
    <t>объем электроэнергии, всего,тыс. кВт.ч.</t>
  </si>
  <si>
    <t>электроэнергия в расчете на 1 Гкал, квт.ч</t>
  </si>
  <si>
    <t>средневзвешенный тариф на электроэнергию , руб/кВт.ч</t>
  </si>
  <si>
    <t>заявленная мощность, всего, тыс.руб.</t>
  </si>
  <si>
    <t>годовой объем мощности (МВт)</t>
  </si>
  <si>
    <t>средневзвешенный тариф на заявленную мощность (руб.к.Вт мес.)</t>
  </si>
  <si>
    <t>3.1</t>
  </si>
  <si>
    <t>электроэнергия по регулируемым ценам</t>
  </si>
  <si>
    <t>объем электроэнергии, тыс. кВт.ч.(ЧЧИ 4500 - ВН)</t>
  </si>
  <si>
    <t>тариф на электроэнергию,  руб./кВт.ч</t>
  </si>
  <si>
    <t>3.2</t>
  </si>
  <si>
    <t>заявленная мощность по регулируемым ценам</t>
  </si>
  <si>
    <t>тариф на заявленную мощность (руб.к.Вт мес.)</t>
  </si>
  <si>
    <t>3.3</t>
  </si>
  <si>
    <t>электроэнергия по свободным (нерегулируемым) ценам</t>
  </si>
  <si>
    <t>объем электроэнергии, тыс. кВт.ч.</t>
  </si>
  <si>
    <t>3.4</t>
  </si>
  <si>
    <t>заявленная мощность по свободным (нерегулируемым) ценам</t>
  </si>
  <si>
    <t xml:space="preserve">4.     </t>
  </si>
  <si>
    <t xml:space="preserve">Оплата труда  производственных рабочих, тыс. руб.                               </t>
  </si>
  <si>
    <t>Численность, чел</t>
  </si>
  <si>
    <t>Среднемесячная заработная плата, руб.</t>
  </si>
  <si>
    <t>Процент отчислений, %</t>
  </si>
  <si>
    <t xml:space="preserve">5.     </t>
  </si>
  <si>
    <t xml:space="preserve">Отчисления с оплаты труда производственных рабочих, тыс. руб.              </t>
  </si>
  <si>
    <t xml:space="preserve">6.     </t>
  </si>
  <si>
    <t>Расходы по  содержанию  и  эксплуатации оборудования,тыс.руб. в том числе:</t>
  </si>
  <si>
    <t xml:space="preserve">6.1.   </t>
  </si>
  <si>
    <t xml:space="preserve">амортизация           производственного оборудования                          </t>
  </si>
  <si>
    <t xml:space="preserve">6.2.   </t>
  </si>
  <si>
    <t xml:space="preserve">ремонтные работы, из них:          </t>
  </si>
  <si>
    <t>6.2.1</t>
  </si>
  <si>
    <t>капитального характера</t>
  </si>
  <si>
    <t>6.2.2</t>
  </si>
  <si>
    <t xml:space="preserve">текущего характера </t>
  </si>
  <si>
    <t>6.3</t>
  </si>
  <si>
    <t>другие расходы на срдержание оборудования</t>
  </si>
  <si>
    <t>6.4</t>
  </si>
  <si>
    <t>Заработная плата ремонтного персонала, тыс.руб.</t>
  </si>
  <si>
    <t>6.5</t>
  </si>
  <si>
    <t>отчисления на социальные нужды от заработной платы ремонтного персонала, тыс.руб.</t>
  </si>
  <si>
    <t xml:space="preserve">7.     </t>
  </si>
  <si>
    <t xml:space="preserve">Цеховые расходы, тыс. руб. из них:                      </t>
  </si>
  <si>
    <t>7.1</t>
  </si>
  <si>
    <t>ФОТ цехового персонала, тыс.руб.</t>
  </si>
  <si>
    <t>нормативная численность, чел.</t>
  </si>
  <si>
    <t>7.2</t>
  </si>
  <si>
    <t>отчисления с ФОТ цехового персонала, тыс.руб.</t>
  </si>
  <si>
    <t>7.3</t>
  </si>
  <si>
    <t>Прочие цеховые расходы, тыс. руб.</t>
  </si>
  <si>
    <t xml:space="preserve">8.     </t>
  </si>
  <si>
    <t>Общехозяйственные расходы, всего тыс. руб.</t>
  </si>
  <si>
    <t>8.1</t>
  </si>
  <si>
    <t xml:space="preserve">ФОТ управленческого персонала, тыс.руб.  </t>
  </si>
  <si>
    <t>численность, чел.</t>
  </si>
  <si>
    <t>8.2</t>
  </si>
  <si>
    <t>отчисления с ФОТ уАУП, тыс.руб.</t>
  </si>
  <si>
    <t>8.3</t>
  </si>
  <si>
    <t>Прочие общехозяйственные расходы, тыс. руб.</t>
  </si>
  <si>
    <t xml:space="preserve">в том числе:                          </t>
  </si>
  <si>
    <t>средства на страхование</t>
  </si>
  <si>
    <t>плата за предельно допустимые выбросы загрязняющих веществ</t>
  </si>
  <si>
    <t xml:space="preserve">9.   </t>
  </si>
  <si>
    <t>Непроизводственные расходы  (налоги   и другие обязательные платежи и сборы) всего тыс.руб.в том числе:</t>
  </si>
  <si>
    <t xml:space="preserve">- налог на землю                      </t>
  </si>
  <si>
    <t>10.</t>
  </si>
  <si>
    <t>Другие затраты,      относимые       на себестоимость  продукции, всего тыс. руб.,  в том числе:</t>
  </si>
  <si>
    <t xml:space="preserve">Арендная плата                        </t>
  </si>
  <si>
    <t xml:space="preserve">11.    </t>
  </si>
  <si>
    <t>Покупной тариф, руб. за 1 Гкал</t>
  </si>
  <si>
    <t xml:space="preserve">12.    </t>
  </si>
  <si>
    <t xml:space="preserve">Итого производственные расходы, всего тыс. руб.        </t>
  </si>
  <si>
    <t>в т.ч. в расчете на 1 Гкал, руб.</t>
  </si>
  <si>
    <t>15.</t>
  </si>
  <si>
    <t>Прибыль, тыс. руб.</t>
  </si>
  <si>
    <t>прибыль на развитие производства, в том числе:</t>
  </si>
  <si>
    <t>капитальные вложения</t>
  </si>
  <si>
    <t>прибыль на социальное развитие</t>
  </si>
  <si>
    <t>прибыль на поощрение</t>
  </si>
  <si>
    <t>выплаты на прочие цели</t>
  </si>
  <si>
    <t>налоги, сборы, платежи-всего, в том числе:</t>
  </si>
  <si>
    <t>на прибыль</t>
  </si>
  <si>
    <t>на имущество</t>
  </si>
  <si>
    <t>16.</t>
  </si>
  <si>
    <t xml:space="preserve">Итого необходимая валовая выручка, тыс. руб. </t>
  </si>
  <si>
    <t>17.</t>
  </si>
  <si>
    <t>Тариф, рублей за 1 Гкал</t>
  </si>
  <si>
    <r>
      <t xml:space="preserve">Топливо на технологические цели </t>
    </r>
    <r>
      <rPr>
        <b/>
        <vertAlign val="superscript"/>
        <sz val="12"/>
        <rFont val="Times New Roman"/>
        <family val="1"/>
      </rPr>
      <t>*</t>
    </r>
    <r>
      <rPr>
        <b/>
        <sz val="12"/>
        <rFont val="Times New Roman"/>
        <family val="1"/>
      </rPr>
      <t xml:space="preserve"> , тыс. руб.      </t>
    </r>
  </si>
  <si>
    <r>
      <t xml:space="preserve"> тыс.  м </t>
    </r>
    <r>
      <rPr>
        <i/>
        <vertAlign val="superscript"/>
        <sz val="12"/>
        <rFont val="Times New Roman"/>
        <family val="1"/>
      </rPr>
      <t>3</t>
    </r>
    <r>
      <rPr>
        <i/>
        <sz val="12"/>
        <rFont val="Times New Roman"/>
        <family val="1"/>
      </rPr>
      <t xml:space="preserve"> всего</t>
    </r>
  </si>
  <si>
    <r>
      <t>цена за 1 м</t>
    </r>
    <r>
      <rPr>
        <i/>
        <vertAlign val="superscript"/>
        <sz val="12"/>
        <rFont val="Times New Roman"/>
        <family val="1"/>
      </rPr>
      <t xml:space="preserve">3 </t>
    </r>
    <r>
      <rPr>
        <i/>
        <sz val="12"/>
        <rFont val="Times New Roman"/>
        <family val="1"/>
      </rPr>
      <t>, руб.</t>
    </r>
  </si>
  <si>
    <r>
      <t xml:space="preserve">Затраты на покупную тепловую энергию </t>
    </r>
    <r>
      <rPr>
        <b/>
        <vertAlign val="superscript"/>
        <sz val="12"/>
        <rFont val="Times New Roman"/>
        <family val="1"/>
      </rPr>
      <t>*</t>
    </r>
    <r>
      <rPr>
        <b/>
        <sz val="12"/>
        <rFont val="Times New Roman"/>
        <family val="1"/>
      </rPr>
      <t xml:space="preserve"> , тыс. руб                </t>
    </r>
  </si>
  <si>
    <r>
      <t xml:space="preserve"> топливная составляющая  </t>
    </r>
    <r>
      <rPr>
        <b/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 %</t>
    </r>
  </si>
  <si>
    <t>1. Информация об утвержденных тарифах на тепловую энергию:</t>
  </si>
  <si>
    <t>а)  вид регулируемой деятельности - производство и передача  тепловой энергии;</t>
  </si>
  <si>
    <t>е) изменение стоимости основных фондов : ввод основных фондов 265,21 тыс.руб.</t>
  </si>
  <si>
    <t>к) объем вырабатываемой тепловой энергии: 13149,5 Гкал</t>
  </si>
  <si>
    <t>н) технологические потери: 587,5 Гкал</t>
  </si>
  <si>
    <t>о) протяженность магистральных сетей в однотрубном исчислении: 6 км</t>
  </si>
  <si>
    <t>с) количество котельных - 1</t>
  </si>
  <si>
    <t>т) количество тепловых пунктов - нет</t>
  </si>
  <si>
    <t>л) объем покупаемой тепловой энергии - нет</t>
  </si>
  <si>
    <t>ж) бух.отчетность не раскрывается ( выручка не превышает 80%)</t>
  </si>
  <si>
    <t>п) количество теплоэлектростанций - нет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</si>
  <si>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</si>
  <si>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а) количество аварий на системах теплоснабжения - нет</t>
  </si>
  <si>
    <t>б) количество часов, превышающих допустимую продолжительность перерыва подачи тепловой энергии, количество потребителей, затронутых ограничениями подачи тепловой энергии - нет</t>
  </si>
  <si>
    <t>в) количество часов отклонения от нормативной температуры воздуха по вине регулируемой организации в жилых и нежилых отапливаемых помещениях - нет</t>
  </si>
  <si>
    <t>4. Информация об инвестиционных программах и  отчет об их реализации</t>
  </si>
  <si>
    <t>5. Информация о наличии технической возможности доступа к регулируемым товарам и услугам, а также о регистрации и ходе реализации заявок на подключение  к системе теплоснабжения</t>
  </si>
  <si>
    <t>а) количество поданных и зарегистрированных заявок на подключение к системе теплоснабжения - нет</t>
  </si>
  <si>
    <t>б) количество исполненных заявок на подключение к системе теплоснабжения - нет</t>
  </si>
  <si>
    <t>в) количество заявок на подключение к системе теплоснабжения, по которым принято решение об отказе в подключении - нет</t>
  </si>
  <si>
    <t>6. Информация, об условиях на которых осуществляется  поставка регулируемых товаров и оказание регулируемых услуг</t>
  </si>
  <si>
    <t xml:space="preserve"> -инвестиционные программы отсутствуют</t>
  </si>
  <si>
    <t>7. Информация о порядке выполнения технологических, технических и  других мероприятий, связанных с подключением к системе теплоснабжения</t>
  </si>
  <si>
    <t>а) телефон и адрес службы, ответственной за прием и обработку заявок на подключение:</t>
  </si>
  <si>
    <t>Энергослужба: - тел начальника энергослужбы 37-11-80</t>
  </si>
  <si>
    <t>адрес ул. Дворянская, 27а</t>
  </si>
  <si>
    <t>Тариф на тепловую энергию для потребителей ОАО ВЗПО "Техника" (без учета НДС) с 01.01.2009 по 31.12.2009гг установлен в размере 610 руб. 02 коп. Основание - Постановление департамента цен и тарифов администрации Владимирской обл. от 31.12.2008г №28/1 пр.11</t>
  </si>
  <si>
    <t>2. Основные показатели финансово-хозяйственной деятельности, включая структуру основных производственных затрат за 2009г.:</t>
  </si>
  <si>
    <t xml:space="preserve"> - договор на отпуск и потребление тепловой энергии</t>
  </si>
  <si>
    <t>з) установленная тепловая мощность: 14,732 Гкал/ч</t>
  </si>
  <si>
    <t>и) присоединенная нагрузка: 6,148 Гкал/ч</t>
  </si>
  <si>
    <t>г) резерв мощности системы теплоснабжения : 8,584  Гкал/ч</t>
  </si>
  <si>
    <t>б) выручка от регулируемой деятельности : 3706,59 тыс.руб. без НДС</t>
  </si>
  <si>
    <t>в) себестоимость реализованной тепловой энергии: 9990,041 тыс.руб.</t>
  </si>
  <si>
    <t>г) валовая прибыль : убыток 6283,45 тыс.руб.</t>
  </si>
  <si>
    <t>д) чистая прибыль: убыток 6643,71 тыс.руб.</t>
  </si>
  <si>
    <t>в) производственная себестоимость производимой тепловой энергии  в т.ч:</t>
  </si>
  <si>
    <t>м) объем тепловой энергии, отпускаемой потребителям в части регулируемой деятельности (по приборам учета и нормативам) - 6025,02 Гкал</t>
  </si>
  <si>
    <t>Раскрытие информации ОАО ВЗПО "Техника" в сфере теплоснабжения и передачи тепловой энергии в соответствии с стандартами, утвержденными Постановлением Правительства РФ  от 30.12.2009г № 1140 за 2009г</t>
  </si>
  <si>
    <t>установлено ДЦТ на 2010г(пост.ДЦТ от 15.10.09 №27/6 )</t>
  </si>
  <si>
    <t>2009 план</t>
  </si>
  <si>
    <t>рег</t>
  </si>
  <si>
    <t>нерег</t>
  </si>
  <si>
    <t>всего тыс кВт.ч.</t>
  </si>
  <si>
    <r>
      <t xml:space="preserve">Топливо на технологические цели 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, тыс. руб.      </t>
    </r>
  </si>
  <si>
    <r>
      <t xml:space="preserve"> тыс.  м </t>
    </r>
    <r>
      <rPr>
        <i/>
        <vertAlign val="superscript"/>
        <sz val="11"/>
        <rFont val="Times New Roman"/>
        <family val="1"/>
      </rPr>
      <t>3</t>
    </r>
    <r>
      <rPr>
        <i/>
        <sz val="11"/>
        <rFont val="Times New Roman"/>
        <family val="1"/>
      </rPr>
      <t xml:space="preserve"> всего</t>
    </r>
  </si>
  <si>
    <r>
      <t>в т.ч. в расчете на 1 Гкал, м</t>
    </r>
    <r>
      <rPr>
        <i/>
        <vertAlign val="superscript"/>
        <sz val="11"/>
        <rFont val="Times New Roman"/>
        <family val="1"/>
      </rPr>
      <t xml:space="preserve">3 </t>
    </r>
  </si>
  <si>
    <r>
      <t>цена за 1 м</t>
    </r>
    <r>
      <rPr>
        <i/>
        <vertAlign val="superscript"/>
        <sz val="11"/>
        <rFont val="Times New Roman"/>
        <family val="1"/>
      </rPr>
      <t xml:space="preserve">3 </t>
    </r>
    <r>
      <rPr>
        <i/>
        <sz val="11"/>
        <rFont val="Times New Roman"/>
        <family val="1"/>
      </rPr>
      <t>, руб.</t>
    </r>
  </si>
  <si>
    <r>
      <t xml:space="preserve">Затраты на покупную тепловую энергию 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, тыс. руб                </t>
    </r>
  </si>
  <si>
    <t>Раскрытие информации ОАО ВЗПО "Техника" в сфере теплоснабжения и передачи тепловой энергии в соответствии с стандартами, утвержденными Постановлением Правительства РФ  от 30.12.2009г № 1140 на 2010г</t>
  </si>
  <si>
    <t>Тариф на тепловую энергию для потребителей ОАО ВЗПО "Техника" (без учета НДС) с 01.01.2010 по 31.12.2010гг установлен в размере 705 руб. 76 коп. Основание - Постановление департамента цен и тарифов администрации Владимирской обл. от 15.10.2009г №27/6</t>
  </si>
  <si>
    <t>2. Основные показатели финансово-хозяйственной деятельности, включая структуру основных производственных затрат на 2010г.:</t>
  </si>
  <si>
    <t>б) производственная себестоимость производимой тепловой энергии  в т.ч:</t>
  </si>
  <si>
    <t>в) установленная тепловая мощность: 14,732 Гкал/ч</t>
  </si>
  <si>
    <t>г) присоединенная нагрузка: 6,148 Гкал/ч</t>
  </si>
  <si>
    <t xml:space="preserve">3. Информация об инвестиционных программах </t>
  </si>
  <si>
    <t>4. Информация, об условиях на которых осуществляется  поставка регулируемых товаров и оказание регулируемых услуг</t>
  </si>
  <si>
    <t>5. Информация о порядке выполнения технологических, технических и  других мероприятий, связанных с подключением к системе теплоснабжения</t>
  </si>
  <si>
    <t>д) объем вырабатываемой тепловой энергии: 17509,7 Гкал</t>
  </si>
  <si>
    <t>е) объем покупаемой тепловой энергии - нет</t>
  </si>
  <si>
    <t>з) технологические потери: 561,5 Гкал</t>
  </si>
  <si>
    <t>и) протяженность магистральных сетей в однотрубном исчислении: 6 км</t>
  </si>
  <si>
    <t>к) количество теплоэлектростанций - нет</t>
  </si>
  <si>
    <t>л) количество котельных - 1</t>
  </si>
  <si>
    <t>м) количество тепловых пунктов - нет</t>
  </si>
  <si>
    <t>ж) объем тепловой энергии, отпускаемой потребителям в части регулируемой деятельности (по приборам учета и нормативам) - 6025,02 Гкал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</si>
</sst>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#,##0.0"/>
    <numFmt numFmtId="171" formatCode="#,##0.00&quot;р.&quot;"/>
    <numFmt numFmtId="172" formatCode="0.000"/>
    <numFmt numFmtId="173" formatCode="#,##0.000"/>
    <numFmt numFmtId="174" formatCode="0.000000"/>
    <numFmt numFmtId="175" formatCode="0.0%"/>
    <numFmt numFmtId="176" formatCode="[$-FC19]d\ mmmm\ yyyy\ &quot;г.&quot;"/>
    <numFmt numFmtId="177" formatCode="0.0000000"/>
    <numFmt numFmtId="178" formatCode="0.00000"/>
    <numFmt numFmtId="179" formatCode="0.0000"/>
    <numFmt numFmtId="180" formatCode="mmm/yyyy"/>
    <numFmt numFmtId="181" formatCode="#,##0.0000"/>
    <numFmt numFmtId="182" formatCode="#,##0.0000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justify" wrapText="1"/>
    </xf>
    <xf numFmtId="4" fontId="2" fillId="0" borderId="10" xfId="0" applyNumberFormat="1" applyFont="1" applyFill="1" applyBorder="1" applyAlignment="1">
      <alignment horizontal="center" vertical="justify" wrapText="1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justify" wrapText="1"/>
    </xf>
    <xf numFmtId="4" fontId="3" fillId="0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justify" wrapText="1"/>
    </xf>
    <xf numFmtId="173" fontId="3" fillId="0" borderId="10" xfId="0" applyNumberFormat="1" applyFont="1" applyFill="1" applyBorder="1" applyAlignment="1">
      <alignment horizontal="center" vertical="justify" wrapText="1"/>
    </xf>
    <xf numFmtId="17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left" vertical="center" wrapText="1"/>
    </xf>
    <xf numFmtId="2" fontId="2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justify" wrapText="1"/>
    </xf>
    <xf numFmtId="181" fontId="2" fillId="0" borderId="0" xfId="0" applyNumberFormat="1" applyFont="1" applyAlignment="1">
      <alignment/>
    </xf>
    <xf numFmtId="170" fontId="2" fillId="0" borderId="10" xfId="0" applyNumberFormat="1" applyFont="1" applyFill="1" applyBorder="1" applyAlignment="1">
      <alignment horizontal="center" vertical="justify" wrapText="1"/>
    </xf>
    <xf numFmtId="4" fontId="3" fillId="0" borderId="10" xfId="0" applyNumberFormat="1" applyFont="1" applyFill="1" applyBorder="1" applyAlignment="1">
      <alignment horizontal="center" vertical="justify"/>
    </xf>
    <xf numFmtId="4" fontId="6" fillId="0" borderId="10" xfId="0" applyNumberFormat="1" applyFont="1" applyFill="1" applyBorder="1" applyAlignment="1">
      <alignment horizontal="center" vertical="justify" wrapText="1"/>
    </xf>
    <xf numFmtId="0" fontId="7" fillId="0" borderId="10" xfId="0" applyFont="1" applyBorder="1" applyAlignment="1">
      <alignment horizontal="left" vertical="justify" wrapText="1"/>
    </xf>
    <xf numFmtId="2" fontId="2" fillId="0" borderId="10" xfId="0" applyNumberFormat="1" applyFont="1" applyFill="1" applyBorder="1" applyAlignment="1">
      <alignment horizontal="center" vertical="justify"/>
    </xf>
    <xf numFmtId="10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 vertical="justify" wrapText="1"/>
    </xf>
    <xf numFmtId="168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10" fontId="2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left" vertical="justify" wrapText="1"/>
    </xf>
    <xf numFmtId="49" fontId="6" fillId="0" borderId="10" xfId="0" applyNumberFormat="1" applyFont="1" applyBorder="1" applyAlignment="1">
      <alignment horizontal="center" vertical="justify" wrapText="1"/>
    </xf>
    <xf numFmtId="10" fontId="2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left" vertical="justify" wrapText="1"/>
    </xf>
    <xf numFmtId="10" fontId="2" fillId="0" borderId="0" xfId="0" applyNumberFormat="1" applyFont="1" applyFill="1" applyBorder="1" applyAlignment="1">
      <alignment horizontal="center" vertical="justify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10" xfId="0" applyNumberFormat="1" applyFont="1" applyFill="1" applyBorder="1" applyAlignment="1">
      <alignment horizontal="center" vertical="justify" wrapText="1"/>
    </xf>
    <xf numFmtId="170" fontId="3" fillId="0" borderId="10" xfId="0" applyNumberFormat="1" applyFont="1" applyFill="1" applyBorder="1" applyAlignment="1">
      <alignment horizontal="center" vertical="justify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left" vertical="justify" wrapText="1"/>
    </xf>
    <xf numFmtId="4" fontId="8" fillId="0" borderId="10" xfId="0" applyNumberFormat="1" applyFont="1" applyFill="1" applyBorder="1" applyAlignment="1">
      <alignment horizontal="center" vertical="justify" wrapText="1"/>
    </xf>
    <xf numFmtId="4" fontId="8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left" vertical="justify" wrapText="1"/>
    </xf>
    <xf numFmtId="4" fontId="10" fillId="0" borderId="10" xfId="0" applyNumberFormat="1" applyFont="1" applyFill="1" applyBorder="1" applyAlignment="1">
      <alignment horizontal="center" vertical="justify" wrapText="1"/>
    </xf>
    <xf numFmtId="49" fontId="10" fillId="0" borderId="10" xfId="0" applyNumberFormat="1" applyFont="1" applyBorder="1" applyAlignment="1">
      <alignment horizontal="center" vertical="justify" wrapText="1"/>
    </xf>
    <xf numFmtId="49" fontId="8" fillId="0" borderId="10" xfId="0" applyNumberFormat="1" applyFont="1" applyBorder="1" applyAlignment="1">
      <alignment horizontal="center" vertical="justify" wrapText="1"/>
    </xf>
    <xf numFmtId="172" fontId="8" fillId="0" borderId="0" xfId="0" applyNumberFormat="1" applyFont="1" applyAlignment="1">
      <alignment/>
    </xf>
    <xf numFmtId="0" fontId="12" fillId="0" borderId="10" xfId="0" applyFont="1" applyBorder="1" applyAlignment="1">
      <alignment horizontal="left" vertical="center" wrapText="1"/>
    </xf>
    <xf numFmtId="2" fontId="8" fillId="0" borderId="0" xfId="0" applyNumberFormat="1" applyFont="1" applyAlignment="1">
      <alignment/>
    </xf>
    <xf numFmtId="0" fontId="12" fillId="0" borderId="10" xfId="0" applyFont="1" applyBorder="1" applyAlignment="1">
      <alignment horizontal="left" vertical="justify" wrapText="1"/>
    </xf>
    <xf numFmtId="181" fontId="8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horizontal="center" vertical="justify"/>
    </xf>
    <xf numFmtId="4" fontId="8" fillId="0" borderId="10" xfId="0" applyNumberFormat="1" applyFont="1" applyFill="1" applyBorder="1" applyAlignment="1">
      <alignment horizontal="center" vertical="justify"/>
    </xf>
    <xf numFmtId="4" fontId="12" fillId="0" borderId="10" xfId="0" applyNumberFormat="1" applyFont="1" applyFill="1" applyBorder="1" applyAlignment="1">
      <alignment horizontal="center" vertical="justify" wrapText="1"/>
    </xf>
    <xf numFmtId="0" fontId="14" fillId="0" borderId="10" xfId="0" applyFont="1" applyBorder="1" applyAlignment="1">
      <alignment horizontal="left" vertical="justify" wrapText="1"/>
    </xf>
    <xf numFmtId="2" fontId="8" fillId="0" borderId="10" xfId="0" applyNumberFormat="1" applyFont="1" applyFill="1" applyBorder="1" applyAlignment="1">
      <alignment horizontal="center" vertical="justify"/>
    </xf>
    <xf numFmtId="10" fontId="8" fillId="0" borderId="0" xfId="0" applyNumberFormat="1" applyFont="1" applyAlignment="1">
      <alignment/>
    </xf>
    <xf numFmtId="9" fontId="8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  <xf numFmtId="2" fontId="8" fillId="0" borderId="10" xfId="0" applyNumberFormat="1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2" fontId="10" fillId="0" borderId="10" xfId="0" applyNumberFormat="1" applyFont="1" applyFill="1" applyBorder="1" applyAlignment="1">
      <alignment horizontal="center" vertical="justify"/>
    </xf>
    <xf numFmtId="168" fontId="8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 wrapText="1"/>
    </xf>
    <xf numFmtId="10" fontId="8" fillId="0" borderId="10" xfId="0" applyNumberFormat="1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left" vertical="justify" wrapText="1"/>
    </xf>
    <xf numFmtId="49" fontId="12" fillId="0" borderId="10" xfId="0" applyNumberFormat="1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left" vertical="justify" wrapText="1"/>
    </xf>
    <xf numFmtId="4" fontId="10" fillId="0" borderId="0" xfId="0" applyNumberFormat="1" applyFont="1" applyFill="1" applyBorder="1" applyAlignment="1">
      <alignment horizontal="center" vertical="justify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justify" wrapText="1"/>
    </xf>
    <xf numFmtId="0" fontId="8" fillId="0" borderId="13" xfId="0" applyFont="1" applyBorder="1" applyAlignment="1">
      <alignment horizontal="center" vertical="justify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5;&#1055;&#1051;&#1054;%202011\&#1092;&#1086;&#1088;&#1084;&#1072;%20&#1087;&#1086;%20&#1090;&#1077;&#1087;&#1083;&#1091;%20&#1087;&#1083;&#1072;&#1085;%202011%20&#1074;%20&#1090;.&#1095;.%20&#1088;&#1077;&#1084;&#1086;&#1085;&#1090;%20&#1085;&#1072;%20%206%20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тепловой энергии"/>
      <sheetName val="Перечень форм стат наблюдения"/>
      <sheetName val="Расчет затрат на топливо"/>
      <sheetName val="Калькуляция расходов"/>
      <sheetName val="Расчет затрат воды"/>
      <sheetName val="Расчет затрат на электроэнергию"/>
      <sheetName val="Расчет численности и ФОТ"/>
      <sheetName val="Сводный расчет амортизационных "/>
      <sheetName val="Амортизация по Егоровой 2011"/>
      <sheetName val="Амортизация по Егоровой 2009"/>
      <sheetName val="Расчет амортизации оборуд(2009)"/>
      <sheetName val="Расходы на проведение рем работ"/>
      <sheetName val="Расходы на материалы для ДТЦ"/>
      <sheetName val="Расчет цеховых расходов на выра"/>
      <sheetName val="Стоимость покупной теплоэнергии"/>
      <sheetName val="Расчет источников финансировани"/>
      <sheetName val="Справка офинансировании и освое"/>
      <sheetName val="Расчет балансовой прибыли"/>
      <sheetName val="Справка к отчету о фин результа"/>
    </sheetNames>
    <sheetDataSet>
      <sheetData sheetId="0">
        <row r="11">
          <cell r="C11">
            <v>13149.5</v>
          </cell>
        </row>
        <row r="15">
          <cell r="C15">
            <v>314.3</v>
          </cell>
        </row>
        <row r="18">
          <cell r="C18">
            <v>587.5</v>
          </cell>
        </row>
      </sheetData>
      <sheetData sheetId="2">
        <row r="10">
          <cell r="F10">
            <v>1826.874</v>
          </cell>
        </row>
      </sheetData>
      <sheetData sheetId="4">
        <row r="9">
          <cell r="B9">
            <v>245.2188</v>
          </cell>
        </row>
        <row r="10">
          <cell r="B10">
            <v>16.935</v>
          </cell>
        </row>
        <row r="11">
          <cell r="B11">
            <v>1.2878816685045058</v>
          </cell>
        </row>
        <row r="12">
          <cell r="B12">
            <v>14.48</v>
          </cell>
        </row>
        <row r="13">
          <cell r="B13">
            <v>14.4041</v>
          </cell>
        </row>
        <row r="14">
          <cell r="B14">
            <v>1</v>
          </cell>
        </row>
        <row r="15">
          <cell r="B15">
            <v>14000</v>
          </cell>
        </row>
        <row r="20">
          <cell r="B20">
            <v>4.5</v>
          </cell>
        </row>
        <row r="21">
          <cell r="B21">
            <v>89.8</v>
          </cell>
        </row>
        <row r="24">
          <cell r="B24">
            <v>26.547213</v>
          </cell>
        </row>
        <row r="25">
          <cell r="B25">
            <v>1.9621</v>
          </cell>
        </row>
        <row r="26">
          <cell r="B26">
            <v>286.17011299999996</v>
          </cell>
        </row>
      </sheetData>
      <sheetData sheetId="6">
        <row r="28">
          <cell r="C28">
            <v>15.44</v>
          </cell>
          <cell r="D28">
            <v>1792.98338</v>
          </cell>
        </row>
        <row r="29">
          <cell r="C29">
            <v>2.08</v>
          </cell>
          <cell r="D29">
            <v>424.20013</v>
          </cell>
        </row>
        <row r="30">
          <cell r="D30">
            <v>99.17</v>
          </cell>
        </row>
      </sheetData>
      <sheetData sheetId="9">
        <row r="76">
          <cell r="G76">
            <v>162.63465000000002</v>
          </cell>
        </row>
      </sheetData>
      <sheetData sheetId="11">
        <row r="12">
          <cell r="C12">
            <v>4522.244</v>
          </cell>
        </row>
        <row r="18">
          <cell r="C18">
            <v>607.0637099999999</v>
          </cell>
        </row>
        <row r="23">
          <cell r="C23">
            <v>53.44218</v>
          </cell>
        </row>
      </sheetData>
      <sheetData sheetId="13">
        <row r="11">
          <cell r="B11">
            <v>112837.23458</v>
          </cell>
        </row>
        <row r="12">
          <cell r="B12">
            <v>11491.23</v>
          </cell>
        </row>
        <row r="13">
          <cell r="B13">
            <v>41575.8</v>
          </cell>
        </row>
        <row r="14">
          <cell r="B14">
            <v>11466.1</v>
          </cell>
        </row>
        <row r="15">
          <cell r="B15">
            <v>52762.72</v>
          </cell>
        </row>
        <row r="16">
          <cell r="B16">
            <v>5100</v>
          </cell>
        </row>
        <row r="17">
          <cell r="B17">
            <v>25400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6.625" style="1" customWidth="1"/>
    <col min="2" max="2" width="69.75390625" style="1" customWidth="1"/>
    <col min="3" max="3" width="13.625" style="1" customWidth="1"/>
    <col min="4" max="4" width="9.625" style="1" bestFit="1" customWidth="1"/>
    <col min="5" max="5" width="9.125" style="1" customWidth="1"/>
    <col min="6" max="6" width="4.875" style="1" customWidth="1"/>
    <col min="7" max="7" width="11.625" style="1" customWidth="1"/>
    <col min="8" max="16384" width="9.125" style="1" customWidth="1"/>
  </cols>
  <sheetData>
    <row r="1" spans="1:3" ht="74.25" customHeight="1">
      <c r="A1" s="84" t="s">
        <v>172</v>
      </c>
      <c r="B1" s="84"/>
      <c r="C1" s="84"/>
    </row>
    <row r="3" s="40" customFormat="1" ht="15">
      <c r="A3" s="45" t="s">
        <v>134</v>
      </c>
    </row>
    <row r="4" spans="1:3" s="40" customFormat="1" ht="54.75" customHeight="1">
      <c r="A4" s="91" t="s">
        <v>160</v>
      </c>
      <c r="B4" s="91"/>
      <c r="C4" s="91"/>
    </row>
    <row r="5" s="40" customFormat="1" ht="15"/>
    <row r="6" spans="1:3" s="40" customFormat="1" ht="37.5" customHeight="1">
      <c r="A6" s="92" t="s">
        <v>161</v>
      </c>
      <c r="B6" s="92"/>
      <c r="C6" s="92"/>
    </row>
    <row r="7" spans="1:3" s="40" customFormat="1" ht="20.25" customHeight="1">
      <c r="A7" s="91" t="s">
        <v>135</v>
      </c>
      <c r="B7" s="91"/>
      <c r="C7" s="91"/>
    </row>
    <row r="8" spans="1:3" s="40" customFormat="1" ht="19.5" customHeight="1">
      <c r="A8" s="91" t="s">
        <v>166</v>
      </c>
      <c r="B8" s="91"/>
      <c r="C8" s="91"/>
    </row>
    <row r="9" spans="1:3" s="40" customFormat="1" ht="15">
      <c r="A9" s="81" t="s">
        <v>167</v>
      </c>
      <c r="B9" s="81"/>
      <c r="C9" s="81"/>
    </row>
    <row r="10" spans="1:3" s="40" customFormat="1" ht="15">
      <c r="A10" s="83" t="s">
        <v>168</v>
      </c>
      <c r="B10" s="83"/>
      <c r="C10" s="83"/>
    </row>
    <row r="11" spans="1:3" s="40" customFormat="1" ht="15">
      <c r="A11" s="81" t="s">
        <v>169</v>
      </c>
      <c r="B11" s="81"/>
      <c r="C11" s="82"/>
    </row>
    <row r="12" spans="1:3" s="40" customFormat="1" ht="15">
      <c r="A12" s="83" t="s">
        <v>170</v>
      </c>
      <c r="B12" s="83"/>
      <c r="C12" s="83"/>
    </row>
    <row r="13" spans="1:3" s="40" customFormat="1" ht="15" customHeight="1">
      <c r="A13" s="88"/>
      <c r="B13" s="88" t="s">
        <v>0</v>
      </c>
      <c r="C13" s="85" t="s">
        <v>1</v>
      </c>
    </row>
    <row r="14" spans="1:3" s="40" customFormat="1" ht="15" customHeight="1">
      <c r="A14" s="89"/>
      <c r="B14" s="89"/>
      <c r="C14" s="86"/>
    </row>
    <row r="15" spans="1:3" s="40" customFormat="1" ht="12.75" customHeight="1">
      <c r="A15" s="90"/>
      <c r="B15" s="90"/>
      <c r="C15" s="87"/>
    </row>
    <row r="16" spans="1:3" s="40" customFormat="1" ht="15" customHeight="1">
      <c r="A16" s="46"/>
      <c r="B16" s="47" t="s">
        <v>2</v>
      </c>
      <c r="C16" s="48">
        <f>'[1]Баланс тепловой энергии'!C11</f>
        <v>13149.5</v>
      </c>
    </row>
    <row r="17" spans="1:3" s="40" customFormat="1" ht="15" customHeight="1">
      <c r="A17" s="46"/>
      <c r="B17" s="47" t="s">
        <v>3</v>
      </c>
      <c r="C17" s="48" t="s">
        <v>4</v>
      </c>
    </row>
    <row r="18" spans="1:3" s="40" customFormat="1" ht="15" customHeight="1">
      <c r="A18" s="46"/>
      <c r="B18" s="47" t="s">
        <v>5</v>
      </c>
      <c r="C18" s="48">
        <f>C16</f>
        <v>13149.5</v>
      </c>
    </row>
    <row r="19" spans="1:3" s="40" customFormat="1" ht="15" customHeight="1">
      <c r="A19" s="46"/>
      <c r="B19" s="47" t="s">
        <v>6</v>
      </c>
      <c r="C19" s="48">
        <f>'[1]Баланс тепловой энергии'!C15</f>
        <v>314.3</v>
      </c>
    </row>
    <row r="20" spans="1:3" s="40" customFormat="1" ht="15" customHeight="1">
      <c r="A20" s="46"/>
      <c r="B20" s="47" t="s">
        <v>7</v>
      </c>
      <c r="C20" s="48">
        <f>'[1]Баланс тепловой энергии'!C18</f>
        <v>587.5</v>
      </c>
    </row>
    <row r="21" spans="1:3" s="40" customFormat="1" ht="15" customHeight="1">
      <c r="A21" s="46"/>
      <c r="B21" s="47" t="s">
        <v>8</v>
      </c>
      <c r="C21" s="48">
        <f>(C20+C19)/C16*100</f>
        <v>6.858055439370318</v>
      </c>
    </row>
    <row r="22" spans="1:4" s="40" customFormat="1" ht="15" customHeight="1">
      <c r="A22" s="46"/>
      <c r="B22" s="47" t="s">
        <v>9</v>
      </c>
      <c r="C22" s="48">
        <f>C16-C19-C20</f>
        <v>12247.7</v>
      </c>
      <c r="D22" s="49"/>
    </row>
    <row r="23" spans="1:3" s="40" customFormat="1" ht="18.75" customHeight="1">
      <c r="A23" s="50" t="s">
        <v>10</v>
      </c>
      <c r="B23" s="51" t="s">
        <v>178</v>
      </c>
      <c r="C23" s="52">
        <f>C25*C26/1000</f>
        <v>4481.19404082</v>
      </c>
    </row>
    <row r="24" spans="1:3" s="40" customFormat="1" ht="15" customHeight="1">
      <c r="A24" s="53" t="s">
        <v>11</v>
      </c>
      <c r="B24" s="51" t="s">
        <v>12</v>
      </c>
      <c r="C24" s="52" t="s">
        <v>13</v>
      </c>
    </row>
    <row r="25" spans="1:3" s="40" customFormat="1" ht="15" customHeight="1">
      <c r="A25" s="54" t="s">
        <v>14</v>
      </c>
      <c r="B25" s="47" t="s">
        <v>15</v>
      </c>
      <c r="C25" s="48">
        <f>'[1]Расчет затрат на топливо'!F10</f>
        <v>1826.874</v>
      </c>
    </row>
    <row r="26" spans="1:3" s="40" customFormat="1" ht="15" customHeight="1">
      <c r="A26" s="54" t="s">
        <v>16</v>
      </c>
      <c r="B26" s="47" t="s">
        <v>17</v>
      </c>
      <c r="C26" s="48">
        <v>2452.93</v>
      </c>
    </row>
    <row r="27" spans="1:3" s="40" customFormat="1" ht="15" customHeight="1">
      <c r="A27" s="54" t="s">
        <v>18</v>
      </c>
      <c r="B27" s="47" t="s">
        <v>19</v>
      </c>
      <c r="C27" s="48">
        <v>336.72</v>
      </c>
    </row>
    <row r="28" spans="1:3" s="40" customFormat="1" ht="15" customHeight="1">
      <c r="A28" s="46"/>
      <c r="B28" s="47" t="s">
        <v>20</v>
      </c>
      <c r="C28" s="48">
        <f>C25*1.154</f>
        <v>2108.212596</v>
      </c>
    </row>
    <row r="29" spans="1:3" s="40" customFormat="1" ht="15" customHeight="1">
      <c r="A29" s="46"/>
      <c r="B29" s="47" t="s">
        <v>21</v>
      </c>
      <c r="C29" s="48">
        <f>C28/C16*1000</f>
        <v>160.32644556827256</v>
      </c>
    </row>
    <row r="30" spans="1:4" s="40" customFormat="1" ht="15" customHeight="1">
      <c r="A30" s="50" t="s">
        <v>22</v>
      </c>
      <c r="B30" s="51" t="s">
        <v>23</v>
      </c>
      <c r="C30" s="52">
        <f>'[1]Расчет затрат воды'!B26</f>
        <v>286.17011299999996</v>
      </c>
      <c r="D30" s="55"/>
    </row>
    <row r="31" spans="1:4" s="40" customFormat="1" ht="15" customHeight="1">
      <c r="A31" s="46" t="s">
        <v>24</v>
      </c>
      <c r="B31" s="47" t="s">
        <v>25</v>
      </c>
      <c r="C31" s="48">
        <f>'[1]Расчет затрат воды'!B9</f>
        <v>245.2188</v>
      </c>
      <c r="D31" s="49"/>
    </row>
    <row r="32" spans="1:5" s="40" customFormat="1" ht="16.5" customHeight="1">
      <c r="A32" s="46"/>
      <c r="B32" s="56" t="s">
        <v>179</v>
      </c>
      <c r="C32" s="48">
        <f>'[1]Расчет затрат воды'!B10</f>
        <v>16.935</v>
      </c>
      <c r="E32" s="57"/>
    </row>
    <row r="33" spans="1:7" s="40" customFormat="1" ht="18" customHeight="1">
      <c r="A33" s="46"/>
      <c r="B33" s="58" t="s">
        <v>180</v>
      </c>
      <c r="C33" s="48">
        <f>'[1]Расчет затрат воды'!B11</f>
        <v>1.2878816685045058</v>
      </c>
      <c r="D33" s="57"/>
      <c r="E33" s="55"/>
      <c r="G33" s="49"/>
    </row>
    <row r="34" spans="1:3" s="40" customFormat="1" ht="18" customHeight="1">
      <c r="A34" s="46"/>
      <c r="B34" s="58" t="s">
        <v>181</v>
      </c>
      <c r="C34" s="48">
        <f>'[1]Расчет затрат воды'!B12</f>
        <v>14.48</v>
      </c>
    </row>
    <row r="35" spans="1:4" s="40" customFormat="1" ht="18.75" customHeight="1">
      <c r="A35" s="54" t="s">
        <v>27</v>
      </c>
      <c r="B35" s="58" t="s">
        <v>28</v>
      </c>
      <c r="C35" s="48">
        <f>'[1]Расчет затрат воды'!B13</f>
        <v>14.4041</v>
      </c>
      <c r="D35" s="59"/>
    </row>
    <row r="36" spans="1:3" s="40" customFormat="1" ht="15" customHeight="1">
      <c r="A36" s="54" t="s">
        <v>29</v>
      </c>
      <c r="B36" s="58" t="s">
        <v>30</v>
      </c>
      <c r="C36" s="48">
        <f>'[1]Расчет затрат воды'!B14</f>
        <v>1</v>
      </c>
    </row>
    <row r="37" spans="1:3" s="40" customFormat="1" ht="15" customHeight="1">
      <c r="A37" s="54"/>
      <c r="B37" s="58" t="s">
        <v>31</v>
      </c>
      <c r="C37" s="48">
        <f>'[1]Расчет затрат воды'!B15</f>
        <v>14000</v>
      </c>
    </row>
    <row r="38" spans="1:3" s="40" customFormat="1" ht="15" customHeight="1">
      <c r="A38" s="54" t="s">
        <v>32</v>
      </c>
      <c r="B38" s="58" t="s">
        <v>33</v>
      </c>
      <c r="C38" s="48">
        <f>'[1]Расчет затрат воды'!B20</f>
        <v>4.5</v>
      </c>
    </row>
    <row r="39" spans="1:3" s="40" customFormat="1" ht="15" customHeight="1">
      <c r="A39" s="54"/>
      <c r="B39" s="58" t="s">
        <v>34</v>
      </c>
      <c r="C39" s="48">
        <f>'[1]Расчет затрат воды'!B21</f>
        <v>89.8</v>
      </c>
    </row>
    <row r="40" spans="1:3" s="40" customFormat="1" ht="15" customHeight="1">
      <c r="A40" s="54" t="s">
        <v>35</v>
      </c>
      <c r="B40" s="58" t="s">
        <v>36</v>
      </c>
      <c r="C40" s="48">
        <f>'[1]Расчет затрат воды'!B24</f>
        <v>26.547213</v>
      </c>
    </row>
    <row r="41" spans="1:3" s="40" customFormat="1" ht="15" customHeight="1">
      <c r="A41" s="54"/>
      <c r="B41" s="58" t="s">
        <v>37</v>
      </c>
      <c r="C41" s="48">
        <f>'[1]Расчет затрат воды'!B25</f>
        <v>1.9621</v>
      </c>
    </row>
    <row r="42" spans="1:3" s="40" customFormat="1" ht="15" customHeight="1">
      <c r="A42" s="46"/>
      <c r="B42" s="58" t="s">
        <v>38</v>
      </c>
      <c r="C42" s="48">
        <v>13.53</v>
      </c>
    </row>
    <row r="43" spans="1:3" s="40" customFormat="1" ht="33" customHeight="1">
      <c r="A43" s="53" t="s">
        <v>39</v>
      </c>
      <c r="B43" s="51" t="s">
        <v>40</v>
      </c>
      <c r="C43" s="60">
        <f>C51+C57</f>
        <v>2104.8708388655305</v>
      </c>
    </row>
    <row r="44" spans="1:3" s="40" customFormat="1" ht="17.25" customHeight="1">
      <c r="A44" s="53"/>
      <c r="B44" s="47" t="s">
        <v>41</v>
      </c>
      <c r="C44" s="61">
        <f>C43</f>
        <v>2104.8708388655305</v>
      </c>
    </row>
    <row r="45" spans="1:3" s="40" customFormat="1" ht="18" customHeight="1">
      <c r="A45" s="53"/>
      <c r="B45" s="47" t="s">
        <v>42</v>
      </c>
      <c r="C45" s="61">
        <f>C52+C58</f>
        <v>897.634</v>
      </c>
    </row>
    <row r="46" spans="1:3" s="40" customFormat="1" ht="18" customHeight="1">
      <c r="A46" s="53"/>
      <c r="B46" s="58" t="s">
        <v>43</v>
      </c>
      <c r="C46" s="62">
        <f>(C52+C58)/+C16*1000</f>
        <v>68.26373626373626</v>
      </c>
    </row>
    <row r="47" spans="1:3" s="40" customFormat="1" ht="15.75" customHeight="1">
      <c r="A47" s="53"/>
      <c r="B47" s="47" t="s">
        <v>44</v>
      </c>
      <c r="C47" s="61">
        <f>C43/C45</f>
        <v>2.344909884056899</v>
      </c>
    </row>
    <row r="48" spans="1:3" s="40" customFormat="1" ht="15.75" customHeight="1">
      <c r="A48" s="53"/>
      <c r="B48" s="63" t="s">
        <v>45</v>
      </c>
      <c r="C48" s="61"/>
    </row>
    <row r="49" spans="1:3" s="40" customFormat="1" ht="15.75" customHeight="1">
      <c r="A49" s="53"/>
      <c r="B49" s="47" t="s">
        <v>46</v>
      </c>
      <c r="C49" s="61"/>
    </row>
    <row r="50" spans="1:3" s="40" customFormat="1" ht="15.75" customHeight="1">
      <c r="A50" s="53"/>
      <c r="B50" s="47" t="s">
        <v>47</v>
      </c>
      <c r="C50" s="61"/>
    </row>
    <row r="51" spans="1:3" s="40" customFormat="1" ht="16.5" customHeight="1">
      <c r="A51" s="54" t="s">
        <v>48</v>
      </c>
      <c r="B51" s="63" t="s">
        <v>49</v>
      </c>
      <c r="C51" s="60">
        <f>C52*C53</f>
        <v>1062.265463675</v>
      </c>
    </row>
    <row r="52" spans="1:8" s="40" customFormat="1" ht="15" customHeight="1">
      <c r="A52" s="54"/>
      <c r="B52" s="47" t="s">
        <v>50</v>
      </c>
      <c r="C52" s="64">
        <v>482.29987</v>
      </c>
      <c r="E52" s="65"/>
      <c r="F52" s="65"/>
      <c r="G52" s="66"/>
      <c r="H52" s="67"/>
    </row>
    <row r="53" spans="1:7" s="40" customFormat="1" ht="15" customHeight="1">
      <c r="A53" s="54"/>
      <c r="B53" s="47" t="s">
        <v>51</v>
      </c>
      <c r="C53" s="68">
        <v>2.2025</v>
      </c>
      <c r="G53" s="69"/>
    </row>
    <row r="54" spans="1:7" s="40" customFormat="1" ht="15" customHeight="1">
      <c r="A54" s="54" t="s">
        <v>52</v>
      </c>
      <c r="B54" s="63" t="s">
        <v>53</v>
      </c>
      <c r="C54" s="68"/>
      <c r="G54" s="69"/>
    </row>
    <row r="55" spans="1:7" s="40" customFormat="1" ht="15" customHeight="1">
      <c r="A55" s="54"/>
      <c r="B55" s="47" t="s">
        <v>46</v>
      </c>
      <c r="C55" s="68"/>
      <c r="G55" s="69"/>
    </row>
    <row r="56" spans="1:7" s="40" customFormat="1" ht="15" customHeight="1">
      <c r="A56" s="54"/>
      <c r="B56" s="47" t="s">
        <v>54</v>
      </c>
      <c r="C56" s="68"/>
      <c r="G56" s="69"/>
    </row>
    <row r="57" spans="1:7" s="40" customFormat="1" ht="18" customHeight="1">
      <c r="A57" s="54" t="s">
        <v>55</v>
      </c>
      <c r="B57" s="63" t="s">
        <v>56</v>
      </c>
      <c r="C57" s="70">
        <f>C58*C59</f>
        <v>1042.6053751905301</v>
      </c>
      <c r="G57" s="69"/>
    </row>
    <row r="58" spans="1:8" s="40" customFormat="1" ht="15" customHeight="1">
      <c r="A58" s="54"/>
      <c r="B58" s="47" t="s">
        <v>57</v>
      </c>
      <c r="C58" s="64">
        <v>415.33413</v>
      </c>
      <c r="E58" s="65"/>
      <c r="F58" s="65"/>
      <c r="G58" s="66"/>
      <c r="H58" s="67"/>
    </row>
    <row r="59" spans="1:3" s="40" customFormat="1" ht="15" customHeight="1">
      <c r="A59" s="54"/>
      <c r="B59" s="47" t="s">
        <v>51</v>
      </c>
      <c r="C59" s="64">
        <v>2.510281</v>
      </c>
    </row>
    <row r="60" spans="1:7" s="40" customFormat="1" ht="15.75" customHeight="1">
      <c r="A60" s="54" t="s">
        <v>58</v>
      </c>
      <c r="B60" s="63" t="s">
        <v>59</v>
      </c>
      <c r="C60" s="64"/>
      <c r="G60" s="71"/>
    </row>
    <row r="61" spans="1:3" s="40" customFormat="1" ht="15" customHeight="1">
      <c r="A61" s="54"/>
      <c r="B61" s="47" t="s">
        <v>46</v>
      </c>
      <c r="C61" s="64"/>
    </row>
    <row r="62" spans="1:3" s="40" customFormat="1" ht="15" customHeight="1">
      <c r="A62" s="54"/>
      <c r="B62" s="47" t="s">
        <v>54</v>
      </c>
      <c r="C62" s="64"/>
    </row>
    <row r="63" spans="1:3" s="40" customFormat="1" ht="19.5" customHeight="1">
      <c r="A63" s="72" t="s">
        <v>60</v>
      </c>
      <c r="B63" s="73" t="s">
        <v>61</v>
      </c>
      <c r="C63" s="52">
        <f>'[1]Расчет численности и ФОТ'!D28</f>
        <v>1792.98338</v>
      </c>
    </row>
    <row r="64" spans="1:3" s="40" customFormat="1" ht="15" customHeight="1">
      <c r="A64" s="46"/>
      <c r="B64" s="74" t="s">
        <v>62</v>
      </c>
      <c r="C64" s="48">
        <f>'[1]Расчет численности и ФОТ'!C28</f>
        <v>15.44</v>
      </c>
    </row>
    <row r="65" spans="1:3" s="40" customFormat="1" ht="15" customHeight="1">
      <c r="A65" s="46"/>
      <c r="B65" s="74" t="s">
        <v>63</v>
      </c>
      <c r="C65" s="48">
        <f>C63/C64/12*1000</f>
        <v>9677.15554835924</v>
      </c>
    </row>
    <row r="66" spans="1:3" s="40" customFormat="1" ht="15" customHeight="1">
      <c r="A66" s="46"/>
      <c r="B66" s="74" t="s">
        <v>64</v>
      </c>
      <c r="C66" s="75">
        <v>0.266</v>
      </c>
    </row>
    <row r="67" spans="1:3" s="40" customFormat="1" ht="20.25" customHeight="1">
      <c r="A67" s="50" t="s">
        <v>65</v>
      </c>
      <c r="B67" s="73" t="s">
        <v>66</v>
      </c>
      <c r="C67" s="52">
        <f>C63*C66</f>
        <v>476.93357908</v>
      </c>
    </row>
    <row r="68" spans="1:3" s="40" customFormat="1" ht="32.25" customHeight="1">
      <c r="A68" s="50" t="s">
        <v>67</v>
      </c>
      <c r="B68" s="51" t="s">
        <v>68</v>
      </c>
      <c r="C68" s="52">
        <f>C69+C70+C73</f>
        <v>5345.384539999999</v>
      </c>
    </row>
    <row r="69" spans="1:3" s="40" customFormat="1" ht="15" customHeight="1">
      <c r="A69" s="46" t="s">
        <v>69</v>
      </c>
      <c r="B69" s="47" t="s">
        <v>70</v>
      </c>
      <c r="C69" s="48">
        <f>'[1]Амортизация по Егоровой 2009'!G76</f>
        <v>162.63465000000002</v>
      </c>
    </row>
    <row r="70" spans="1:3" s="40" customFormat="1" ht="15" customHeight="1">
      <c r="A70" s="46" t="s">
        <v>71</v>
      </c>
      <c r="B70" s="47" t="s">
        <v>72</v>
      </c>
      <c r="C70" s="48">
        <f>C71+C72</f>
        <v>5129.307709999999</v>
      </c>
    </row>
    <row r="71" spans="1:3" s="40" customFormat="1" ht="18.75" customHeight="1">
      <c r="A71" s="46" t="s">
        <v>73</v>
      </c>
      <c r="B71" s="58" t="s">
        <v>74</v>
      </c>
      <c r="C71" s="48">
        <f>'[1]Расходы на проведение рем работ'!C12</f>
        <v>4522.244</v>
      </c>
    </row>
    <row r="72" spans="1:3" s="40" customFormat="1" ht="18" customHeight="1">
      <c r="A72" s="46" t="s">
        <v>75</v>
      </c>
      <c r="B72" s="58" t="s">
        <v>76</v>
      </c>
      <c r="C72" s="48">
        <f>'[1]Расходы на проведение рем работ'!C18</f>
        <v>607.0637099999999</v>
      </c>
    </row>
    <row r="73" spans="1:3" s="40" customFormat="1" ht="18.75" customHeight="1">
      <c r="A73" s="54" t="s">
        <v>77</v>
      </c>
      <c r="B73" s="47" t="s">
        <v>78</v>
      </c>
      <c r="C73" s="48">
        <f>'[1]Расходы на проведение рем работ'!C23</f>
        <v>53.44218</v>
      </c>
    </row>
    <row r="74" spans="1:3" s="40" customFormat="1" ht="15" customHeight="1">
      <c r="A74" s="54" t="s">
        <v>79</v>
      </c>
      <c r="B74" s="47" t="s">
        <v>80</v>
      </c>
      <c r="C74" s="48"/>
    </row>
    <row r="75" spans="1:3" s="40" customFormat="1" ht="15" customHeight="1">
      <c r="A75" s="54"/>
      <c r="B75" s="58" t="s">
        <v>62</v>
      </c>
      <c r="C75" s="48"/>
    </row>
    <row r="76" spans="1:3" s="40" customFormat="1" ht="15" customHeight="1">
      <c r="A76" s="54"/>
      <c r="B76" s="58" t="s">
        <v>63</v>
      </c>
      <c r="C76" s="48"/>
    </row>
    <row r="77" spans="1:3" s="40" customFormat="1" ht="33.75" customHeight="1">
      <c r="A77" s="54" t="s">
        <v>81</v>
      </c>
      <c r="B77" s="47" t="s">
        <v>82</v>
      </c>
      <c r="C77" s="48"/>
    </row>
    <row r="78" spans="1:3" s="40" customFormat="1" ht="15" customHeight="1">
      <c r="A78" s="50" t="s">
        <v>83</v>
      </c>
      <c r="B78" s="73" t="s">
        <v>84</v>
      </c>
      <c r="C78" s="52">
        <f>C79+C82+C83</f>
        <v>684.83321458</v>
      </c>
    </row>
    <row r="79" spans="1:3" s="40" customFormat="1" ht="15" customHeight="1">
      <c r="A79" s="54" t="s">
        <v>85</v>
      </c>
      <c r="B79" s="76" t="s">
        <v>86</v>
      </c>
      <c r="C79" s="48">
        <f>'[1]Расчет численности и ФОТ'!D29</f>
        <v>424.20013</v>
      </c>
    </row>
    <row r="80" spans="1:3" s="40" customFormat="1" ht="15" customHeight="1">
      <c r="A80" s="54"/>
      <c r="B80" s="74" t="s">
        <v>87</v>
      </c>
      <c r="C80" s="48">
        <f>'[1]Расчет численности и ФОТ'!C29</f>
        <v>2.08</v>
      </c>
    </row>
    <row r="81" spans="1:3" s="40" customFormat="1" ht="15" customHeight="1">
      <c r="A81" s="54"/>
      <c r="B81" s="74" t="s">
        <v>63</v>
      </c>
      <c r="C81" s="48">
        <f>C79/C80/12*1000</f>
        <v>16995.19751602564</v>
      </c>
    </row>
    <row r="82" spans="1:3" s="40" customFormat="1" ht="15" customHeight="1">
      <c r="A82" s="54" t="s">
        <v>88</v>
      </c>
      <c r="B82" s="76" t="s">
        <v>89</v>
      </c>
      <c r="C82" s="48">
        <f>'[1]Расчет цеховых расходов на выра'!B11/1000</f>
        <v>112.83723458</v>
      </c>
    </row>
    <row r="83" spans="1:3" s="40" customFormat="1" ht="15" customHeight="1">
      <c r="A83" s="54" t="s">
        <v>90</v>
      </c>
      <c r="B83" s="74" t="s">
        <v>91</v>
      </c>
      <c r="C83" s="48">
        <f>('[1]Расчет цеховых расходов на выра'!B12+'[1]Расчет цеховых расходов на выра'!B13+'[1]Расчет цеховых расходов на выра'!B14+'[1]Расчет цеховых расходов на выра'!B15+'[1]Расчет цеховых расходов на выра'!B16+'[1]Расчет цеховых расходов на выра'!B17)/1000</f>
        <v>147.79585</v>
      </c>
    </row>
    <row r="84" spans="1:3" s="40" customFormat="1" ht="15" customHeight="1">
      <c r="A84" s="50" t="s">
        <v>92</v>
      </c>
      <c r="B84" s="73" t="s">
        <v>93</v>
      </c>
      <c r="C84" s="52">
        <f>C85+C88+C89</f>
        <v>250.44</v>
      </c>
    </row>
    <row r="85" spans="1:3" s="40" customFormat="1" ht="15" customHeight="1">
      <c r="A85" s="77" t="s">
        <v>94</v>
      </c>
      <c r="B85" s="76" t="s">
        <v>95</v>
      </c>
      <c r="C85" s="48">
        <f>'[1]Расчет численности и ФОТ'!D30</f>
        <v>99.17</v>
      </c>
    </row>
    <row r="86" spans="1:3" s="40" customFormat="1" ht="15" customHeight="1">
      <c r="A86" s="53"/>
      <c r="B86" s="74" t="s">
        <v>96</v>
      </c>
      <c r="C86" s="48"/>
    </row>
    <row r="87" spans="1:3" s="40" customFormat="1" ht="15" customHeight="1">
      <c r="A87" s="53"/>
      <c r="B87" s="74" t="s">
        <v>63</v>
      </c>
      <c r="C87" s="48"/>
    </row>
    <row r="88" spans="1:3" s="40" customFormat="1" ht="15" customHeight="1">
      <c r="A88" s="77" t="s">
        <v>97</v>
      </c>
      <c r="B88" s="76" t="s">
        <v>98</v>
      </c>
      <c r="C88" s="48">
        <v>24.04</v>
      </c>
    </row>
    <row r="89" spans="1:3" s="40" customFormat="1" ht="15" customHeight="1">
      <c r="A89" s="54" t="s">
        <v>99</v>
      </c>
      <c r="B89" s="74" t="s">
        <v>100</v>
      </c>
      <c r="C89" s="48">
        <f>250.44-C88-C85</f>
        <v>127.23</v>
      </c>
    </row>
    <row r="90" spans="1:3" s="40" customFormat="1" ht="15" customHeight="1">
      <c r="A90" s="54"/>
      <c r="B90" s="47" t="s">
        <v>101</v>
      </c>
      <c r="C90" s="48"/>
    </row>
    <row r="91" spans="1:3" s="40" customFormat="1" ht="15" customHeight="1">
      <c r="A91" s="54"/>
      <c r="B91" s="47" t="s">
        <v>102</v>
      </c>
      <c r="C91" s="48"/>
    </row>
    <row r="92" spans="1:3" s="40" customFormat="1" ht="18.75" customHeight="1">
      <c r="A92" s="54"/>
      <c r="B92" s="47" t="s">
        <v>103</v>
      </c>
      <c r="C92" s="48"/>
    </row>
    <row r="93" spans="1:3" s="40" customFormat="1" ht="34.5" customHeight="1">
      <c r="A93" s="50" t="s">
        <v>104</v>
      </c>
      <c r="B93" s="51" t="s">
        <v>105</v>
      </c>
      <c r="C93" s="52">
        <v>89.17</v>
      </c>
    </row>
    <row r="94" spans="1:3" s="40" customFormat="1" ht="15" customHeight="1">
      <c r="A94" s="46"/>
      <c r="B94" s="47" t="s">
        <v>106</v>
      </c>
      <c r="C94" s="48"/>
    </row>
    <row r="95" spans="1:3" s="40" customFormat="1" ht="34.5" customHeight="1">
      <c r="A95" s="50" t="s">
        <v>107</v>
      </c>
      <c r="B95" s="51" t="s">
        <v>108</v>
      </c>
      <c r="C95" s="52"/>
    </row>
    <row r="96" spans="1:3" s="40" customFormat="1" ht="15" customHeight="1">
      <c r="A96" s="46"/>
      <c r="B96" s="47" t="s">
        <v>109</v>
      </c>
      <c r="C96" s="48"/>
    </row>
    <row r="97" spans="1:3" s="40" customFormat="1" ht="22.5" customHeight="1">
      <c r="A97" s="50" t="s">
        <v>110</v>
      </c>
      <c r="B97" s="51" t="s">
        <v>182</v>
      </c>
      <c r="C97" s="52"/>
    </row>
    <row r="98" spans="1:3" s="40" customFormat="1" ht="15" customHeight="1">
      <c r="A98" s="50"/>
      <c r="B98" s="47" t="s">
        <v>111</v>
      </c>
      <c r="C98" s="48"/>
    </row>
    <row r="99" spans="1:3" s="40" customFormat="1" ht="15" customHeight="1">
      <c r="A99" s="50" t="s">
        <v>112</v>
      </c>
      <c r="B99" s="51" t="s">
        <v>113</v>
      </c>
      <c r="C99" s="52">
        <f>SUM(C23,C30,C43,C63,C67,C68,C78,C84,C93,C95,C97)</f>
        <v>15511.97970634553</v>
      </c>
    </row>
    <row r="100" spans="1:3" s="40" customFormat="1" ht="15" customHeight="1">
      <c r="A100" s="78"/>
      <c r="B100" s="79"/>
      <c r="C100" s="80"/>
    </row>
    <row r="101" s="40" customFormat="1" ht="15">
      <c r="A101" s="40" t="s">
        <v>136</v>
      </c>
    </row>
    <row r="102" s="40" customFormat="1" ht="15">
      <c r="A102" s="40" t="s">
        <v>143</v>
      </c>
    </row>
    <row r="103" s="40" customFormat="1" ht="15">
      <c r="A103" s="40" t="s">
        <v>163</v>
      </c>
    </row>
    <row r="104" s="40" customFormat="1" ht="15">
      <c r="A104" s="40" t="s">
        <v>164</v>
      </c>
    </row>
    <row r="105" s="40" customFormat="1" ht="15">
      <c r="A105" s="40" t="s">
        <v>137</v>
      </c>
    </row>
    <row r="106" s="40" customFormat="1" ht="15">
      <c r="A106" s="40" t="s">
        <v>142</v>
      </c>
    </row>
    <row r="107" spans="1:3" s="40" customFormat="1" ht="32.25" customHeight="1">
      <c r="A107" s="83" t="s">
        <v>171</v>
      </c>
      <c r="B107" s="83"/>
      <c r="C107" s="83"/>
    </row>
    <row r="108" s="40" customFormat="1" ht="15">
      <c r="A108" s="40" t="s">
        <v>138</v>
      </c>
    </row>
    <row r="109" s="40" customFormat="1" ht="15">
      <c r="A109" s="40" t="s">
        <v>139</v>
      </c>
    </row>
    <row r="110" s="40" customFormat="1" ht="15">
      <c r="A110" s="40" t="s">
        <v>144</v>
      </c>
    </row>
    <row r="111" s="40" customFormat="1" ht="15">
      <c r="A111" s="40" t="s">
        <v>140</v>
      </c>
    </row>
    <row r="112" s="40" customFormat="1" ht="15">
      <c r="A112" s="40" t="s">
        <v>141</v>
      </c>
    </row>
    <row r="113" s="40" customFormat="1" ht="15"/>
    <row r="114" spans="1:3" s="40" customFormat="1" ht="51.75" customHeight="1">
      <c r="A114" s="92" t="s">
        <v>145</v>
      </c>
      <c r="B114" s="92"/>
      <c r="C114" s="92"/>
    </row>
    <row r="115" s="40" customFormat="1" ht="15">
      <c r="A115" s="40" t="s">
        <v>146</v>
      </c>
    </row>
    <row r="116" spans="1:3" s="40" customFormat="1" ht="46.5" customHeight="1">
      <c r="A116" s="91" t="s">
        <v>147</v>
      </c>
      <c r="B116" s="91"/>
      <c r="C116" s="91"/>
    </row>
    <row r="117" spans="1:3" s="40" customFormat="1" ht="34.5" customHeight="1">
      <c r="A117" s="91" t="s">
        <v>148</v>
      </c>
      <c r="B117" s="91"/>
      <c r="C117" s="91"/>
    </row>
    <row r="118" s="40" customFormat="1" ht="15"/>
    <row r="119" s="40" customFormat="1" ht="18.75" customHeight="1">
      <c r="A119" s="45" t="s">
        <v>149</v>
      </c>
    </row>
    <row r="120" s="40" customFormat="1" ht="15">
      <c r="A120" s="40" t="s">
        <v>155</v>
      </c>
    </row>
    <row r="121" s="40" customFormat="1" ht="15"/>
    <row r="122" spans="1:3" s="40" customFormat="1" ht="47.25" customHeight="1">
      <c r="A122" s="92" t="s">
        <v>150</v>
      </c>
      <c r="B122" s="92"/>
      <c r="C122" s="92"/>
    </row>
    <row r="123" spans="1:3" s="40" customFormat="1" ht="32.25" customHeight="1">
      <c r="A123" s="91" t="s">
        <v>151</v>
      </c>
      <c r="B123" s="91"/>
      <c r="C123" s="91"/>
    </row>
    <row r="124" s="40" customFormat="1" ht="15">
      <c r="A124" s="40" t="s">
        <v>152</v>
      </c>
    </row>
    <row r="125" spans="1:3" s="40" customFormat="1" ht="33.75" customHeight="1">
      <c r="A125" s="91" t="s">
        <v>153</v>
      </c>
      <c r="B125" s="91"/>
      <c r="C125" s="91"/>
    </row>
    <row r="126" s="40" customFormat="1" ht="15">
      <c r="A126" s="40" t="s">
        <v>165</v>
      </c>
    </row>
    <row r="127" s="40" customFormat="1" ht="15"/>
    <row r="128" spans="1:3" s="40" customFormat="1" ht="35.25" customHeight="1">
      <c r="A128" s="92" t="s">
        <v>154</v>
      </c>
      <c r="B128" s="92"/>
      <c r="C128" s="92"/>
    </row>
    <row r="129" spans="1:2" s="40" customFormat="1" ht="15">
      <c r="A129" s="81" t="s">
        <v>162</v>
      </c>
      <c r="B129" s="81"/>
    </row>
    <row r="130" s="40" customFormat="1" ht="15"/>
    <row r="131" spans="1:3" s="40" customFormat="1" ht="32.25" customHeight="1">
      <c r="A131" s="92" t="s">
        <v>156</v>
      </c>
      <c r="B131" s="92"/>
      <c r="C131" s="92"/>
    </row>
    <row r="132" s="40" customFormat="1" ht="18" customHeight="1">
      <c r="A132" s="40" t="s">
        <v>157</v>
      </c>
    </row>
    <row r="133" s="40" customFormat="1" ht="15">
      <c r="A133" s="40" t="s">
        <v>158</v>
      </c>
    </row>
    <row r="134" s="40" customFormat="1" ht="15">
      <c r="A134" s="40" t="s">
        <v>159</v>
      </c>
    </row>
    <row r="135" s="40" customFormat="1" ht="15"/>
    <row r="136" s="40" customFormat="1" ht="15"/>
  </sheetData>
  <sheetProtection/>
  <mergeCells count="19">
    <mergeCell ref="A107:C107"/>
    <mergeCell ref="A125:C125"/>
    <mergeCell ref="A128:C128"/>
    <mergeCell ref="A131:C131"/>
    <mergeCell ref="A114:C114"/>
    <mergeCell ref="A116:C116"/>
    <mergeCell ref="A117:C117"/>
    <mergeCell ref="A122:C122"/>
    <mergeCell ref="A123:C123"/>
    <mergeCell ref="A12:C12"/>
    <mergeCell ref="A10:C10"/>
    <mergeCell ref="A1:C1"/>
    <mergeCell ref="C13:C15"/>
    <mergeCell ref="B13:B15"/>
    <mergeCell ref="A13:A15"/>
    <mergeCell ref="A4:C4"/>
    <mergeCell ref="A6:C6"/>
    <mergeCell ref="A7:C7"/>
    <mergeCell ref="A8:C8"/>
  </mergeCells>
  <printOptions/>
  <pageMargins left="0.1968503937007874" right="0" top="0" bottom="0.07874015748031496" header="0.1968503937007874" footer="0.2362204724409449"/>
  <pageSetup horizontalDpi="600" verticalDpi="600" orientation="portrait" paperSize="9" r:id="rId1"/>
  <rowBreaks count="2" manualBreakCount="2">
    <brk id="39" max="2" man="1"/>
    <brk id="8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SheetLayoutView="100" zoomScalePageLayoutView="0" workbookViewId="0" topLeftCell="A113">
      <selection activeCell="K49" sqref="K49"/>
    </sheetView>
  </sheetViews>
  <sheetFormatPr defaultColWidth="9.00390625" defaultRowHeight="12.75"/>
  <cols>
    <col min="1" max="1" width="6.625" style="1" customWidth="1"/>
    <col min="2" max="2" width="69.75390625" style="1" customWidth="1"/>
    <col min="3" max="3" width="15.00390625" style="1" customWidth="1"/>
    <col min="4" max="4" width="9.625" style="1" hidden="1" customWidth="1"/>
    <col min="5" max="5" width="0" style="1" hidden="1" customWidth="1"/>
    <col min="6" max="6" width="4.875" style="1" hidden="1" customWidth="1"/>
    <col min="7" max="7" width="11.625" style="1" hidden="1" customWidth="1"/>
    <col min="8" max="16384" width="9.125" style="1" customWidth="1"/>
  </cols>
  <sheetData>
    <row r="1" spans="1:3" ht="82.5" customHeight="1">
      <c r="A1" s="84" t="s">
        <v>183</v>
      </c>
      <c r="B1" s="84"/>
      <c r="C1" s="84"/>
    </row>
    <row r="3" ht="15.75">
      <c r="A3" s="41" t="s">
        <v>134</v>
      </c>
    </row>
    <row r="4" spans="1:3" ht="69" customHeight="1">
      <c r="A4" s="99" t="s">
        <v>184</v>
      </c>
      <c r="B4" s="99"/>
      <c r="C4" s="99"/>
    </row>
    <row r="6" spans="1:3" ht="30" customHeight="1">
      <c r="A6" s="100" t="s">
        <v>185</v>
      </c>
      <c r="B6" s="100"/>
      <c r="C6" s="100"/>
    </row>
    <row r="7" spans="1:3" ht="15.75">
      <c r="A7" s="99" t="s">
        <v>135</v>
      </c>
      <c r="B7" s="99"/>
      <c r="C7" s="99"/>
    </row>
    <row r="8" spans="1:3" s="42" customFormat="1" ht="15.75">
      <c r="A8" s="96" t="s">
        <v>186</v>
      </c>
      <c r="B8" s="96"/>
      <c r="C8" s="96"/>
    </row>
    <row r="9" spans="1:3" ht="15" customHeight="1">
      <c r="A9" s="97"/>
      <c r="B9" s="98" t="s">
        <v>0</v>
      </c>
      <c r="C9" s="93" t="s">
        <v>173</v>
      </c>
    </row>
    <row r="10" spans="1:3" ht="15" customHeight="1">
      <c r="A10" s="97"/>
      <c r="B10" s="98"/>
      <c r="C10" s="94"/>
    </row>
    <row r="11" spans="1:3" ht="75.75" customHeight="1">
      <c r="A11" s="97"/>
      <c r="B11" s="98"/>
      <c r="C11" s="95"/>
    </row>
    <row r="12" spans="1:3" ht="15" customHeight="1">
      <c r="A12" s="2"/>
      <c r="B12" s="3" t="s">
        <v>2</v>
      </c>
      <c r="C12" s="4">
        <v>17509.7</v>
      </c>
    </row>
    <row r="13" spans="1:3" ht="15" customHeight="1">
      <c r="A13" s="2"/>
      <c r="B13" s="3" t="s">
        <v>3</v>
      </c>
      <c r="C13" s="4"/>
    </row>
    <row r="14" spans="1:3" ht="15" customHeight="1">
      <c r="A14" s="2"/>
      <c r="B14" s="3" t="s">
        <v>5</v>
      </c>
      <c r="C14" s="4">
        <f>C12</f>
        <v>17509.7</v>
      </c>
    </row>
    <row r="15" spans="1:3" ht="15" customHeight="1">
      <c r="A15" s="2"/>
      <c r="B15" s="3" t="s">
        <v>6</v>
      </c>
      <c r="C15" s="4">
        <v>403.1</v>
      </c>
    </row>
    <row r="16" spans="1:3" ht="15" customHeight="1">
      <c r="A16" s="2"/>
      <c r="B16" s="3" t="s">
        <v>7</v>
      </c>
      <c r="C16" s="4">
        <v>561.5</v>
      </c>
    </row>
    <row r="17" spans="1:3" ht="15" customHeight="1">
      <c r="A17" s="2"/>
      <c r="B17" s="3" t="s">
        <v>8</v>
      </c>
      <c r="C17" s="4">
        <f>(C16+C15)/C12*100</f>
        <v>5.508946469671097</v>
      </c>
    </row>
    <row r="18" spans="1:3" ht="15" customHeight="1">
      <c r="A18" s="2"/>
      <c r="B18" s="3" t="s">
        <v>9</v>
      </c>
      <c r="C18" s="4">
        <f>C12-C15-C16</f>
        <v>16545.100000000002</v>
      </c>
    </row>
    <row r="19" spans="1:3" ht="18.75" customHeight="1">
      <c r="A19" s="6" t="s">
        <v>10</v>
      </c>
      <c r="B19" s="7" t="s">
        <v>129</v>
      </c>
      <c r="C19" s="8">
        <f>C21*C22/1000</f>
        <v>7489.779175149413</v>
      </c>
    </row>
    <row r="20" spans="1:3" ht="15" customHeight="1">
      <c r="A20" s="9" t="s">
        <v>11</v>
      </c>
      <c r="B20" s="7" t="s">
        <v>12</v>
      </c>
      <c r="C20" s="8" t="s">
        <v>13</v>
      </c>
    </row>
    <row r="21" spans="1:3" ht="15" customHeight="1">
      <c r="A21" s="10" t="s">
        <v>14</v>
      </c>
      <c r="B21" s="3" t="s">
        <v>15</v>
      </c>
      <c r="C21" s="4">
        <f>(C12-C15)*163.1/1154</f>
        <v>2417.752564991335</v>
      </c>
    </row>
    <row r="22" spans="1:3" ht="15" customHeight="1">
      <c r="A22" s="10" t="s">
        <v>16</v>
      </c>
      <c r="B22" s="3" t="s">
        <v>17</v>
      </c>
      <c r="C22" s="4">
        <v>3097.827</v>
      </c>
    </row>
    <row r="23" spans="1:3" ht="15" customHeight="1">
      <c r="A23" s="10" t="s">
        <v>18</v>
      </c>
      <c r="B23" s="3" t="s">
        <v>19</v>
      </c>
      <c r="C23" s="4"/>
    </row>
    <row r="24" spans="1:3" ht="15" customHeight="1">
      <c r="A24" s="2"/>
      <c r="B24" s="3" t="s">
        <v>20</v>
      </c>
      <c r="C24" s="4">
        <f>C21*1.154</f>
        <v>2790.0864600000004</v>
      </c>
    </row>
    <row r="25" spans="1:3" ht="15" customHeight="1">
      <c r="A25" s="2"/>
      <c r="B25" s="3" t="s">
        <v>21</v>
      </c>
      <c r="C25" s="4">
        <f>C21/C12*1.154*1000</f>
        <v>159.34518923796526</v>
      </c>
    </row>
    <row r="26" spans="1:4" ht="15" customHeight="1">
      <c r="A26" s="6" t="s">
        <v>22</v>
      </c>
      <c r="B26" s="7" t="s">
        <v>23</v>
      </c>
      <c r="C26" s="8">
        <f>(C28*C30)+(C32*C33/1000)+(C34*C35/1000)+(C38*C37)</f>
        <v>215.5582464</v>
      </c>
      <c r="D26" s="13"/>
    </row>
    <row r="27" spans="1:4" ht="15" customHeight="1">
      <c r="A27" s="2" t="s">
        <v>24</v>
      </c>
      <c r="B27" s="3" t="s">
        <v>25</v>
      </c>
      <c r="C27" s="4">
        <f>C30*C28</f>
        <v>106.64759</v>
      </c>
      <c r="D27" s="5"/>
    </row>
    <row r="28" spans="1:5" ht="16.5" customHeight="1">
      <c r="A28" s="2"/>
      <c r="B28" s="15" t="s">
        <v>130</v>
      </c>
      <c r="C28" s="4">
        <v>6.653</v>
      </c>
      <c r="E28" s="16"/>
    </row>
    <row r="29" spans="1:7" ht="18" customHeight="1">
      <c r="A29" s="2"/>
      <c r="B29" s="17" t="s">
        <v>26</v>
      </c>
      <c r="C29" s="4">
        <f>C28/C12*1000</f>
        <v>0.3799608217159631</v>
      </c>
      <c r="D29" s="16"/>
      <c r="E29" s="13"/>
      <c r="G29" s="5"/>
    </row>
    <row r="30" spans="1:3" ht="18" customHeight="1">
      <c r="A30" s="2"/>
      <c r="B30" s="17" t="s">
        <v>131</v>
      </c>
      <c r="C30" s="4">
        <v>16.03</v>
      </c>
    </row>
    <row r="31" spans="1:4" ht="18.75" customHeight="1">
      <c r="A31" s="10" t="s">
        <v>27</v>
      </c>
      <c r="B31" s="17" t="s">
        <v>28</v>
      </c>
      <c r="C31" s="14">
        <f>((C32*C33)+(C34*C35))/1000</f>
        <v>73.26305</v>
      </c>
      <c r="D31" s="18"/>
    </row>
    <row r="32" spans="1:3" ht="15" customHeight="1">
      <c r="A32" s="10" t="s">
        <v>29</v>
      </c>
      <c r="B32" s="17" t="s">
        <v>30</v>
      </c>
      <c r="C32" s="19">
        <v>5.37</v>
      </c>
    </row>
    <row r="33" spans="1:3" ht="15" customHeight="1">
      <c r="A33" s="10"/>
      <c r="B33" s="17" t="s">
        <v>31</v>
      </c>
      <c r="C33" s="4">
        <v>13560</v>
      </c>
    </row>
    <row r="34" spans="1:3" ht="15" customHeight="1">
      <c r="A34" s="10" t="s">
        <v>32</v>
      </c>
      <c r="B34" s="17" t="s">
        <v>33</v>
      </c>
      <c r="C34" s="4">
        <v>7.4</v>
      </c>
    </row>
    <row r="35" spans="1:3" ht="15" customHeight="1">
      <c r="A35" s="10"/>
      <c r="B35" s="17" t="s">
        <v>34</v>
      </c>
      <c r="C35" s="4">
        <v>60.25</v>
      </c>
    </row>
    <row r="36" spans="1:3" ht="15" customHeight="1">
      <c r="A36" s="10" t="s">
        <v>35</v>
      </c>
      <c r="B36" s="17" t="s">
        <v>36</v>
      </c>
      <c r="C36" s="4">
        <f>C38*C37</f>
        <v>35.6476064</v>
      </c>
    </row>
    <row r="37" spans="1:3" ht="15" customHeight="1">
      <c r="A37" s="10"/>
      <c r="B37" s="17" t="s">
        <v>37</v>
      </c>
      <c r="C37" s="4">
        <v>2.37968</v>
      </c>
    </row>
    <row r="38" spans="1:3" ht="15" customHeight="1">
      <c r="A38" s="2"/>
      <c r="B38" s="17" t="s">
        <v>38</v>
      </c>
      <c r="C38" s="4">
        <v>14.98</v>
      </c>
    </row>
    <row r="39" spans="1:3" ht="33" customHeight="1">
      <c r="A39" s="9" t="s">
        <v>39</v>
      </c>
      <c r="B39" s="7" t="s">
        <v>40</v>
      </c>
      <c r="C39" s="12">
        <f>C47+C53</f>
        <v>1516.0781668</v>
      </c>
    </row>
    <row r="40" spans="1:3" ht="17.25" customHeight="1">
      <c r="A40" s="9"/>
      <c r="B40" s="3" t="s">
        <v>41</v>
      </c>
      <c r="C40" s="43">
        <f>C39</f>
        <v>1516.0781668</v>
      </c>
    </row>
    <row r="41" spans="1:3" ht="18" customHeight="1">
      <c r="A41" s="9"/>
      <c r="B41" s="3" t="s">
        <v>42</v>
      </c>
      <c r="C41" s="4">
        <f>C48+C54</f>
        <v>575.72</v>
      </c>
    </row>
    <row r="42" spans="1:3" ht="18" customHeight="1">
      <c r="A42" s="9"/>
      <c r="B42" s="17" t="s">
        <v>43</v>
      </c>
      <c r="C42" s="21">
        <f>(C48+C54)/+C12*1000</f>
        <v>32.880060766318095</v>
      </c>
    </row>
    <row r="43" spans="1:3" ht="15.75" customHeight="1">
      <c r="A43" s="9"/>
      <c r="B43" s="3" t="s">
        <v>44</v>
      </c>
      <c r="C43" s="4">
        <f>C39/C41</f>
        <v>2.6333602563746266</v>
      </c>
    </row>
    <row r="44" spans="1:3" ht="15.75" customHeight="1">
      <c r="A44" s="9"/>
      <c r="B44" s="22" t="s">
        <v>45</v>
      </c>
      <c r="C44" s="4"/>
    </row>
    <row r="45" spans="1:3" ht="15.75" customHeight="1">
      <c r="A45" s="9"/>
      <c r="B45" s="3" t="s">
        <v>46</v>
      </c>
      <c r="C45" s="4"/>
    </row>
    <row r="46" spans="1:3" ht="15.75" customHeight="1">
      <c r="A46" s="9"/>
      <c r="B46" s="3" t="s">
        <v>47</v>
      </c>
      <c r="C46" s="4"/>
    </row>
    <row r="47" spans="1:7" ht="16.5" customHeight="1">
      <c r="A47" s="10" t="s">
        <v>48</v>
      </c>
      <c r="B47" s="22" t="s">
        <v>49</v>
      </c>
      <c r="C47" s="20">
        <f>C48*C49</f>
        <v>623.1096384</v>
      </c>
      <c r="G47" s="1" t="s">
        <v>174</v>
      </c>
    </row>
    <row r="48" spans="1:8" ht="15" customHeight="1">
      <c r="A48" s="10"/>
      <c r="B48" s="3" t="s">
        <v>50</v>
      </c>
      <c r="C48" s="23">
        <v>269.44</v>
      </c>
      <c r="E48" s="24"/>
      <c r="F48" s="24" t="s">
        <v>175</v>
      </c>
      <c r="G48" s="25">
        <v>0.7</v>
      </c>
      <c r="H48" s="26"/>
    </row>
    <row r="49" spans="1:7" ht="15" customHeight="1">
      <c r="A49" s="10"/>
      <c r="B49" s="3" t="s">
        <v>51</v>
      </c>
      <c r="C49" s="11">
        <v>2.31261</v>
      </c>
      <c r="G49" s="27"/>
    </row>
    <row r="50" spans="1:7" ht="15" customHeight="1">
      <c r="A50" s="10" t="s">
        <v>52</v>
      </c>
      <c r="B50" s="22" t="s">
        <v>53</v>
      </c>
      <c r="C50" s="11"/>
      <c r="G50" s="27"/>
    </row>
    <row r="51" spans="1:7" ht="15" customHeight="1">
      <c r="A51" s="10"/>
      <c r="B51" s="3" t="s">
        <v>46</v>
      </c>
      <c r="C51" s="11"/>
      <c r="G51" s="27"/>
    </row>
    <row r="52" spans="1:7" ht="15" customHeight="1">
      <c r="A52" s="10"/>
      <c r="B52" s="3" t="s">
        <v>54</v>
      </c>
      <c r="C52" s="11"/>
      <c r="G52" s="27"/>
    </row>
    <row r="53" spans="1:7" ht="18" customHeight="1">
      <c r="A53" s="10" t="s">
        <v>55</v>
      </c>
      <c r="B53" s="22" t="s">
        <v>56</v>
      </c>
      <c r="C53" s="28">
        <f>C54*C55</f>
        <v>892.9685283999999</v>
      </c>
      <c r="G53" s="27"/>
    </row>
    <row r="54" spans="1:8" ht="15" customHeight="1">
      <c r="A54" s="10"/>
      <c r="B54" s="3" t="s">
        <v>57</v>
      </c>
      <c r="C54" s="23">
        <v>306.28</v>
      </c>
      <c r="E54" s="24"/>
      <c r="F54" s="24" t="s">
        <v>176</v>
      </c>
      <c r="G54" s="25">
        <v>0.3</v>
      </c>
      <c r="H54" s="26"/>
    </row>
    <row r="55" spans="1:3" ht="15" customHeight="1">
      <c r="A55" s="10"/>
      <c r="B55" s="3" t="s">
        <v>51</v>
      </c>
      <c r="C55" s="23">
        <v>2.91553</v>
      </c>
    </row>
    <row r="56" spans="1:7" ht="15.75" customHeight="1">
      <c r="A56" s="10" t="s">
        <v>58</v>
      </c>
      <c r="B56" s="22" t="s">
        <v>59</v>
      </c>
      <c r="C56" s="23"/>
      <c r="D56" s="1" t="s">
        <v>177</v>
      </c>
      <c r="G56" s="29">
        <v>582</v>
      </c>
    </row>
    <row r="57" spans="1:3" ht="15" customHeight="1">
      <c r="A57" s="10"/>
      <c r="B57" s="3" t="s">
        <v>46</v>
      </c>
      <c r="C57" s="23"/>
    </row>
    <row r="58" spans="1:3" ht="15" customHeight="1">
      <c r="A58" s="10"/>
      <c r="B58" s="3" t="s">
        <v>54</v>
      </c>
      <c r="C58" s="23"/>
    </row>
    <row r="59" spans="1:3" ht="19.5" customHeight="1">
      <c r="A59" s="30" t="s">
        <v>60</v>
      </c>
      <c r="B59" s="31" t="s">
        <v>61</v>
      </c>
      <c r="C59" s="8">
        <v>1404.35</v>
      </c>
    </row>
    <row r="60" spans="1:3" ht="15" customHeight="1">
      <c r="A60" s="2"/>
      <c r="B60" s="32" t="s">
        <v>62</v>
      </c>
      <c r="C60" s="4">
        <v>15.3</v>
      </c>
    </row>
    <row r="61" spans="1:3" ht="15" customHeight="1">
      <c r="A61" s="2"/>
      <c r="B61" s="32" t="s">
        <v>63</v>
      </c>
      <c r="C61" s="4">
        <f>C59/C60/12*1000</f>
        <v>7648.965141612199</v>
      </c>
    </row>
    <row r="62" spans="1:3" ht="15" customHeight="1">
      <c r="A62" s="2"/>
      <c r="B62" s="32" t="s">
        <v>64</v>
      </c>
      <c r="C62" s="33">
        <v>0.266</v>
      </c>
    </row>
    <row r="63" spans="1:3" ht="20.25" customHeight="1">
      <c r="A63" s="6" t="s">
        <v>65</v>
      </c>
      <c r="B63" s="31" t="s">
        <v>66</v>
      </c>
      <c r="C63" s="8">
        <f>C59*C62</f>
        <v>373.5571</v>
      </c>
    </row>
    <row r="64" spans="1:3" ht="32.25" customHeight="1">
      <c r="A64" s="6" t="s">
        <v>67</v>
      </c>
      <c r="B64" s="7" t="s">
        <v>68</v>
      </c>
      <c r="C64" s="12">
        <f>C65+C66+C69</f>
        <v>293.49</v>
      </c>
    </row>
    <row r="65" spans="1:3" ht="15" customHeight="1">
      <c r="A65" s="2" t="s">
        <v>69</v>
      </c>
      <c r="B65" s="3" t="s">
        <v>70</v>
      </c>
      <c r="C65" s="4">
        <v>126.23</v>
      </c>
    </row>
    <row r="66" spans="1:3" ht="15" customHeight="1">
      <c r="A66" s="2" t="s">
        <v>71</v>
      </c>
      <c r="B66" s="3" t="s">
        <v>72</v>
      </c>
      <c r="C66" s="4">
        <f>C67+C68</f>
        <v>41.27</v>
      </c>
    </row>
    <row r="67" spans="1:3" ht="18.75" customHeight="1">
      <c r="A67" s="2" t="s">
        <v>73</v>
      </c>
      <c r="B67" s="17" t="s">
        <v>74</v>
      </c>
      <c r="C67" s="4"/>
    </row>
    <row r="68" spans="1:3" ht="18" customHeight="1">
      <c r="A68" s="2" t="s">
        <v>75</v>
      </c>
      <c r="B68" s="17" t="s">
        <v>76</v>
      </c>
      <c r="C68" s="4">
        <v>41.27</v>
      </c>
    </row>
    <row r="69" spans="1:3" ht="18.75" customHeight="1">
      <c r="A69" s="10" t="s">
        <v>77</v>
      </c>
      <c r="B69" s="3" t="s">
        <v>78</v>
      </c>
      <c r="C69" s="4">
        <v>125.99</v>
      </c>
    </row>
    <row r="70" spans="1:3" ht="15" customHeight="1">
      <c r="A70" s="10" t="s">
        <v>79</v>
      </c>
      <c r="B70" s="3" t="s">
        <v>80</v>
      </c>
      <c r="C70" s="4"/>
    </row>
    <row r="71" spans="1:3" ht="15" customHeight="1">
      <c r="A71" s="10"/>
      <c r="B71" s="17" t="s">
        <v>62</v>
      </c>
      <c r="C71" s="4"/>
    </row>
    <row r="72" spans="1:3" ht="15" customHeight="1">
      <c r="A72" s="10"/>
      <c r="B72" s="17" t="s">
        <v>63</v>
      </c>
      <c r="C72" s="4"/>
    </row>
    <row r="73" spans="1:3" ht="33.75" customHeight="1">
      <c r="A73" s="10" t="s">
        <v>81</v>
      </c>
      <c r="B73" s="3" t="s">
        <v>82</v>
      </c>
      <c r="C73" s="4"/>
    </row>
    <row r="74" spans="1:3" ht="15" customHeight="1">
      <c r="A74" s="6" t="s">
        <v>83</v>
      </c>
      <c r="B74" s="31" t="s">
        <v>84</v>
      </c>
      <c r="C74" s="12">
        <f>C79</f>
        <v>0</v>
      </c>
    </row>
    <row r="75" spans="1:3" ht="15" customHeight="1">
      <c r="A75" s="10" t="s">
        <v>85</v>
      </c>
      <c r="B75" s="34" t="s">
        <v>86</v>
      </c>
      <c r="C75" s="4"/>
    </row>
    <row r="76" spans="1:3" ht="15" customHeight="1">
      <c r="A76" s="10"/>
      <c r="B76" s="32" t="s">
        <v>87</v>
      </c>
      <c r="C76" s="4"/>
    </row>
    <row r="77" spans="1:3" ht="15" customHeight="1">
      <c r="A77" s="10"/>
      <c r="B77" s="32" t="s">
        <v>63</v>
      </c>
      <c r="C77" s="4"/>
    </row>
    <row r="78" spans="1:3" ht="15" customHeight="1">
      <c r="A78" s="10" t="s">
        <v>88</v>
      </c>
      <c r="B78" s="34" t="s">
        <v>89</v>
      </c>
      <c r="C78" s="4"/>
    </row>
    <row r="79" spans="1:3" ht="15" customHeight="1">
      <c r="A79" s="10" t="s">
        <v>90</v>
      </c>
      <c r="B79" s="32" t="s">
        <v>91</v>
      </c>
      <c r="C79" s="4"/>
    </row>
    <row r="80" spans="1:3" ht="15" customHeight="1">
      <c r="A80" s="6" t="s">
        <v>92</v>
      </c>
      <c r="B80" s="31" t="s">
        <v>93</v>
      </c>
      <c r="C80" s="44">
        <v>110</v>
      </c>
    </row>
    <row r="81" spans="1:3" ht="15" customHeight="1">
      <c r="A81" s="35" t="s">
        <v>94</v>
      </c>
      <c r="B81" s="34" t="s">
        <v>95</v>
      </c>
      <c r="C81" s="4"/>
    </row>
    <row r="82" spans="1:3" ht="15" customHeight="1">
      <c r="A82" s="9"/>
      <c r="B82" s="32" t="s">
        <v>96</v>
      </c>
      <c r="C82" s="4"/>
    </row>
    <row r="83" spans="1:3" ht="15" customHeight="1">
      <c r="A83" s="9"/>
      <c r="B83" s="32" t="s">
        <v>63</v>
      </c>
      <c r="C83" s="4"/>
    </row>
    <row r="84" spans="1:3" ht="15" customHeight="1">
      <c r="A84" s="35" t="s">
        <v>97</v>
      </c>
      <c r="B84" s="34" t="s">
        <v>98</v>
      </c>
      <c r="C84" s="4"/>
    </row>
    <row r="85" spans="1:3" ht="15" customHeight="1">
      <c r="A85" s="10" t="s">
        <v>99</v>
      </c>
      <c r="B85" s="32" t="s">
        <v>100</v>
      </c>
      <c r="C85" s="4"/>
    </row>
    <row r="86" spans="1:3" ht="15" customHeight="1">
      <c r="A86" s="10"/>
      <c r="B86" s="3" t="s">
        <v>101</v>
      </c>
      <c r="C86" s="4"/>
    </row>
    <row r="87" spans="1:3" ht="15" customHeight="1">
      <c r="A87" s="10"/>
      <c r="B87" s="3" t="s">
        <v>102</v>
      </c>
      <c r="C87" s="4"/>
    </row>
    <row r="88" spans="1:3" ht="18.75" customHeight="1">
      <c r="A88" s="10"/>
      <c r="B88" s="3" t="s">
        <v>103</v>
      </c>
      <c r="C88" s="4"/>
    </row>
    <row r="89" spans="1:3" ht="34.5" customHeight="1">
      <c r="A89" s="6" t="s">
        <v>104</v>
      </c>
      <c r="B89" s="7" t="s">
        <v>105</v>
      </c>
      <c r="C89" s="8">
        <f>C90</f>
        <v>252.01</v>
      </c>
    </row>
    <row r="90" spans="1:3" ht="15" customHeight="1">
      <c r="A90" s="2"/>
      <c r="B90" s="3" t="s">
        <v>106</v>
      </c>
      <c r="C90" s="4">
        <v>252.01</v>
      </c>
    </row>
    <row r="91" spans="1:3" ht="34.5" customHeight="1">
      <c r="A91" s="6" t="s">
        <v>107</v>
      </c>
      <c r="B91" s="7" t="s">
        <v>108</v>
      </c>
      <c r="C91" s="8"/>
    </row>
    <row r="92" spans="1:3" ht="15" customHeight="1">
      <c r="A92" s="2"/>
      <c r="B92" s="3" t="s">
        <v>109</v>
      </c>
      <c r="C92" s="4"/>
    </row>
    <row r="93" spans="1:3" ht="22.5" customHeight="1">
      <c r="A93" s="6" t="s">
        <v>110</v>
      </c>
      <c r="B93" s="7" t="s">
        <v>132</v>
      </c>
      <c r="C93" s="8"/>
    </row>
    <row r="94" spans="1:3" ht="15" customHeight="1">
      <c r="A94" s="6"/>
      <c r="B94" s="3" t="s">
        <v>111</v>
      </c>
      <c r="C94" s="4"/>
    </row>
    <row r="95" spans="1:3" ht="15" customHeight="1">
      <c r="A95" s="6" t="s">
        <v>112</v>
      </c>
      <c r="B95" s="7" t="s">
        <v>113</v>
      </c>
      <c r="C95" s="8">
        <f>SUM(C19,C26,C39,C59,C63,C64,C74,C80,C89,C91,C93)</f>
        <v>11654.822688349414</v>
      </c>
    </row>
    <row r="96" spans="1:3" ht="15" customHeight="1">
      <c r="A96" s="2">
        <v>13</v>
      </c>
      <c r="B96" s="3" t="s">
        <v>114</v>
      </c>
      <c r="C96" s="4">
        <f>C95/C18*1000</f>
        <v>704.4274551588937</v>
      </c>
    </row>
    <row r="97" spans="1:3" ht="18.75" customHeight="1">
      <c r="A97" s="2">
        <v>14</v>
      </c>
      <c r="B97" s="3" t="s">
        <v>133</v>
      </c>
      <c r="C97" s="36">
        <f>C19/C95</f>
        <v>0.6426334724625601</v>
      </c>
    </row>
    <row r="98" spans="1:3" ht="15" customHeight="1">
      <c r="A98" s="6" t="s">
        <v>115</v>
      </c>
      <c r="B98" s="7" t="s">
        <v>116</v>
      </c>
      <c r="C98" s="8">
        <f>C99+C100+C101+C102+C103+C104</f>
        <v>22</v>
      </c>
    </row>
    <row r="99" spans="1:3" ht="15" customHeight="1">
      <c r="A99" s="6"/>
      <c r="B99" s="3" t="s">
        <v>117</v>
      </c>
      <c r="C99" s="4"/>
    </row>
    <row r="100" spans="1:3" ht="15" customHeight="1">
      <c r="A100" s="6"/>
      <c r="B100" s="3" t="s">
        <v>118</v>
      </c>
      <c r="C100" s="4"/>
    </row>
    <row r="101" spans="1:3" ht="15" customHeight="1">
      <c r="A101" s="6"/>
      <c r="B101" s="3" t="s">
        <v>119</v>
      </c>
      <c r="C101" s="4"/>
    </row>
    <row r="102" spans="1:3" ht="15" customHeight="1">
      <c r="A102" s="6"/>
      <c r="B102" s="3" t="s">
        <v>120</v>
      </c>
      <c r="C102" s="4"/>
    </row>
    <row r="103" spans="1:3" ht="15" customHeight="1">
      <c r="A103" s="6"/>
      <c r="B103" s="3" t="s">
        <v>121</v>
      </c>
      <c r="C103" s="4"/>
    </row>
    <row r="104" spans="1:3" ht="15" customHeight="1">
      <c r="A104" s="6"/>
      <c r="B104" s="3" t="s">
        <v>122</v>
      </c>
      <c r="C104" s="4">
        <f>C106+C105</f>
        <v>22</v>
      </c>
    </row>
    <row r="105" spans="1:3" ht="15" customHeight="1">
      <c r="A105" s="6"/>
      <c r="B105" s="3" t="s">
        <v>123</v>
      </c>
      <c r="C105" s="4"/>
    </row>
    <row r="106" spans="1:3" ht="15" customHeight="1">
      <c r="A106" s="6"/>
      <c r="B106" s="3" t="s">
        <v>124</v>
      </c>
      <c r="C106" s="4">
        <v>22</v>
      </c>
    </row>
    <row r="107" spans="1:3" ht="30" customHeight="1">
      <c r="A107" s="6" t="s">
        <v>125</v>
      </c>
      <c r="B107" s="7" t="s">
        <v>126</v>
      </c>
      <c r="C107" s="8">
        <f>C95+C98</f>
        <v>11676.822688349414</v>
      </c>
    </row>
    <row r="108" spans="1:3" ht="15" customHeight="1">
      <c r="A108" s="6" t="s">
        <v>127</v>
      </c>
      <c r="B108" s="7" t="s">
        <v>128</v>
      </c>
      <c r="C108" s="8">
        <f>C107/C18*1000</f>
        <v>705.7571539821103</v>
      </c>
    </row>
    <row r="109" spans="1:3" ht="15" customHeight="1">
      <c r="A109" s="37"/>
      <c r="B109" s="38"/>
      <c r="C109" s="39"/>
    </row>
    <row r="110" spans="1:3" ht="15.75">
      <c r="A110" s="40" t="s">
        <v>187</v>
      </c>
      <c r="B110" s="40"/>
      <c r="C110" s="40"/>
    </row>
    <row r="111" spans="1:3" ht="15.75">
      <c r="A111" s="40" t="s">
        <v>188</v>
      </c>
      <c r="B111" s="40"/>
      <c r="C111" s="40"/>
    </row>
    <row r="112" spans="1:3" ht="15.75">
      <c r="A112" s="40" t="s">
        <v>192</v>
      </c>
      <c r="B112" s="40"/>
      <c r="C112" s="40"/>
    </row>
    <row r="113" spans="1:3" ht="15.75">
      <c r="A113" s="40" t="s">
        <v>193</v>
      </c>
      <c r="B113" s="40"/>
      <c r="C113" s="40"/>
    </row>
    <row r="114" spans="1:3" ht="30" customHeight="1">
      <c r="A114" s="83" t="s">
        <v>199</v>
      </c>
      <c r="B114" s="83"/>
      <c r="C114" s="83"/>
    </row>
    <row r="115" spans="1:3" ht="15.75">
      <c r="A115" s="40" t="s">
        <v>194</v>
      </c>
      <c r="B115" s="40"/>
      <c r="C115" s="40"/>
    </row>
    <row r="116" spans="1:3" ht="15.75">
      <c r="A116" s="40" t="s">
        <v>195</v>
      </c>
      <c r="B116" s="40"/>
      <c r="C116" s="40"/>
    </row>
    <row r="117" spans="1:3" ht="15.75">
      <c r="A117" s="40" t="s">
        <v>196</v>
      </c>
      <c r="B117" s="40"/>
      <c r="C117" s="40"/>
    </row>
    <row r="118" spans="1:3" ht="15.75">
      <c r="A118" s="40" t="s">
        <v>197</v>
      </c>
      <c r="B118" s="40"/>
      <c r="C118" s="40"/>
    </row>
    <row r="119" spans="1:3" ht="15.75">
      <c r="A119" s="40" t="s">
        <v>198</v>
      </c>
      <c r="B119" s="40"/>
      <c r="C119" s="40"/>
    </row>
    <row r="120" spans="1:3" ht="15.75">
      <c r="A120" s="40"/>
      <c r="B120" s="40"/>
      <c r="C120" s="40"/>
    </row>
    <row r="121" spans="1:3" ht="15.75">
      <c r="A121" s="45" t="s">
        <v>189</v>
      </c>
      <c r="B121" s="40"/>
      <c r="C121" s="40"/>
    </row>
    <row r="122" spans="1:3" ht="15.75">
      <c r="A122" s="40" t="s">
        <v>155</v>
      </c>
      <c r="B122" s="40"/>
      <c r="C122" s="40"/>
    </row>
    <row r="123" spans="1:3" ht="15.75">
      <c r="A123" s="40"/>
      <c r="B123" s="40"/>
      <c r="C123" s="40"/>
    </row>
    <row r="124" spans="1:3" ht="33.75" customHeight="1">
      <c r="A124" s="92" t="s">
        <v>190</v>
      </c>
      <c r="B124" s="92"/>
      <c r="C124" s="92"/>
    </row>
    <row r="125" spans="1:3" ht="15.75">
      <c r="A125" s="81" t="s">
        <v>162</v>
      </c>
      <c r="B125" s="81"/>
      <c r="C125" s="40"/>
    </row>
    <row r="126" spans="1:3" ht="15.75">
      <c r="A126" s="40"/>
      <c r="B126" s="40"/>
      <c r="C126" s="40"/>
    </row>
    <row r="127" spans="1:3" ht="27.75" customHeight="1">
      <c r="A127" s="92" t="s">
        <v>191</v>
      </c>
      <c r="B127" s="92"/>
      <c r="C127" s="92"/>
    </row>
    <row r="128" spans="1:3" ht="10.5" customHeight="1">
      <c r="A128" s="40" t="s">
        <v>157</v>
      </c>
      <c r="B128" s="40"/>
      <c r="C128" s="40"/>
    </row>
    <row r="129" spans="1:3" ht="15.75">
      <c r="A129" s="40" t="s">
        <v>158</v>
      </c>
      <c r="B129" s="40"/>
      <c r="C129" s="40"/>
    </row>
    <row r="130" spans="1:3" ht="15.75">
      <c r="A130" s="40" t="s">
        <v>159</v>
      </c>
      <c r="B130" s="40"/>
      <c r="C130" s="40"/>
    </row>
    <row r="131" spans="1:3" ht="15.75">
      <c r="A131" s="40"/>
      <c r="B131" s="40"/>
      <c r="C131" s="40"/>
    </row>
    <row r="132" spans="1:3" ht="15.75">
      <c r="A132" s="40"/>
      <c r="B132" s="40"/>
      <c r="C132" s="40"/>
    </row>
  </sheetData>
  <sheetProtection/>
  <mergeCells count="11">
    <mergeCell ref="A1:C1"/>
    <mergeCell ref="A4:C4"/>
    <mergeCell ref="A6:C6"/>
    <mergeCell ref="A7:C7"/>
    <mergeCell ref="A114:C114"/>
    <mergeCell ref="A124:C124"/>
    <mergeCell ref="A127:C127"/>
    <mergeCell ref="C9:C11"/>
    <mergeCell ref="A8:C8"/>
    <mergeCell ref="A9:A11"/>
    <mergeCell ref="B9:B11"/>
  </mergeCells>
  <printOptions/>
  <pageMargins left="0.1968503937007874" right="0" top="0" bottom="0.07874015748031496" header="0.1968503937007874" footer="0.2362204724409449"/>
  <pageSetup horizontalDpi="600" verticalDpi="600" orientation="portrait" paperSize="9" r:id="rId1"/>
  <rowBreaks count="3" manualBreakCount="3">
    <brk id="36" max="2" man="1"/>
    <brk id="79" max="2" man="1"/>
    <brk id="1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Администратор</cp:lastModifiedBy>
  <cp:lastPrinted>2010-05-20T11:49:31Z</cp:lastPrinted>
  <dcterms:created xsi:type="dcterms:W3CDTF">2010-05-14T10:11:07Z</dcterms:created>
  <dcterms:modified xsi:type="dcterms:W3CDTF">2010-05-21T11:51:25Z</dcterms:modified>
  <cp:category/>
  <cp:version/>
  <cp:contentType/>
  <cp:contentStatus/>
</cp:coreProperties>
</file>